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6" windowWidth="12120" windowHeight="8388" activeTab="0"/>
  </bookViews>
  <sheets>
    <sheet name="三菜" sheetId="1" r:id="rId1"/>
    <sheet name="意見表" sheetId="2" r:id="rId2"/>
    <sheet name="三菜( 橫式)" sheetId="3" r:id="rId3"/>
    <sheet name="個人量表" sheetId="4" r:id="rId4"/>
    <sheet name="菜單成本" sheetId="5" r:id="rId5"/>
    <sheet name="雲林公版" sheetId="6" r:id="rId6"/>
    <sheet name="嘉義公版" sheetId="7" r:id="rId7"/>
    <sheet name="彰化公版" sheetId="8" r:id="rId8"/>
  </sheets>
  <definedNames/>
  <calcPr fullCalcOnLoad="1"/>
</workbook>
</file>

<file path=xl/sharedStrings.xml><?xml version="1.0" encoding="utf-8"?>
<sst xmlns="http://schemas.openxmlformats.org/spreadsheetml/2006/main" count="911" uniqueCount="321">
  <si>
    <t>日期</t>
  </si>
  <si>
    <t>星期</t>
  </si>
  <si>
    <t>主菜</t>
  </si>
  <si>
    <t>月</t>
  </si>
  <si>
    <t>日</t>
  </si>
  <si>
    <t>校長：</t>
  </si>
  <si>
    <t>備註：此資料為全班人數之滿意程度統計（50%↑滿意；25-49% 尚可；25%↓需改進）</t>
  </si>
  <si>
    <t>本表請於下週二前送回午餐辦公室</t>
  </si>
  <si>
    <t>品名</t>
  </si>
  <si>
    <t>數量</t>
  </si>
  <si>
    <t>滿意</t>
  </si>
  <si>
    <t>尚可</t>
  </si>
  <si>
    <t>改進</t>
  </si>
  <si>
    <t>太多</t>
  </si>
  <si>
    <t>適量</t>
  </si>
  <si>
    <t>不足</t>
  </si>
  <si>
    <t>（　　）年（　　）班　　　級任老師：</t>
  </si>
  <si>
    <t>色、香、味</t>
  </si>
  <si>
    <t>衛生安全</t>
  </si>
  <si>
    <t>建議事項</t>
  </si>
  <si>
    <t>人數</t>
  </si>
  <si>
    <t>主菜</t>
  </si>
  <si>
    <t>※採用營養師提供菜單的百分比:     /     =     %【實際採用營養師提供菜單的次數/以每週20道菜為例(不含水果部分)計算】</t>
  </si>
  <si>
    <t>填表人 :                                主任 :                                 校長 :</t>
  </si>
  <si>
    <t>日期</t>
  </si>
  <si>
    <t>星期</t>
  </si>
  <si>
    <t>副菜</t>
  </si>
  <si>
    <t>青菜</t>
  </si>
  <si>
    <t>湯</t>
  </si>
  <si>
    <t>水果</t>
  </si>
  <si>
    <t>副菜</t>
  </si>
  <si>
    <t>青菜</t>
  </si>
  <si>
    <t xml:space="preserve"> 湯</t>
  </si>
  <si>
    <t>水 果</t>
  </si>
  <si>
    <t>人</t>
  </si>
  <si>
    <t>主食</t>
  </si>
  <si>
    <t>☐A版        ☐B版</t>
  </si>
  <si>
    <t xml:space="preserve"> ☐A版        ☐B版</t>
  </si>
  <si>
    <t>菜名</t>
  </si>
  <si>
    <t>食材</t>
  </si>
  <si>
    <t>數量</t>
  </si>
  <si>
    <t>項目</t>
  </si>
  <si>
    <t>主食</t>
  </si>
  <si>
    <t>菜名</t>
  </si>
  <si>
    <t>食材</t>
  </si>
  <si>
    <t>個重g</t>
  </si>
  <si>
    <t>數量</t>
  </si>
  <si>
    <t>單位</t>
  </si>
  <si>
    <t>份</t>
  </si>
  <si>
    <t>營養分析</t>
  </si>
  <si>
    <t>營養素合計</t>
  </si>
  <si>
    <r>
      <t>蛋白質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</si>
  <si>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</si>
  <si>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r>
      <t>醣類</t>
    </r>
    <r>
      <rPr>
        <sz val="11"/>
        <rFont val="Arial"/>
        <family val="2"/>
      </rPr>
      <t>g</t>
    </r>
  </si>
  <si>
    <r>
      <t>熱量</t>
    </r>
    <r>
      <rPr>
        <sz val="11"/>
        <rFont val="Arial"/>
        <family val="2"/>
      </rPr>
      <t>Kcal</t>
    </r>
  </si>
  <si>
    <t>食物分類</t>
  </si>
  <si>
    <t>蔬菜</t>
  </si>
  <si>
    <t>油脂</t>
  </si>
  <si>
    <t>熱量</t>
  </si>
  <si>
    <t>供應
份數</t>
  </si>
  <si>
    <t>國中生午餐建議量</t>
  </si>
  <si>
    <r>
      <t>營養師：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主任：</t>
    </r>
    <r>
      <rPr>
        <sz val="14"/>
        <rFont val="Arial"/>
        <family val="2"/>
      </rPr>
      <t xml:space="preserve">                                                                           </t>
    </r>
    <r>
      <rPr>
        <sz val="14"/>
        <rFont val="標楷體"/>
        <family val="4"/>
      </rPr>
      <t>校長：</t>
    </r>
  </si>
  <si>
    <r>
      <t>標示</t>
    </r>
    <r>
      <rPr>
        <sz val="16"/>
        <rFont val="Arial"/>
        <family val="2"/>
      </rPr>
      <t>*</t>
    </r>
    <r>
      <rPr>
        <sz val="16"/>
        <rFont val="細明體"/>
        <family val="3"/>
      </rPr>
      <t>項目由學校自訂</t>
    </r>
  </si>
  <si>
    <r>
      <t>醣類</t>
    </r>
    <r>
      <rPr>
        <sz val="11"/>
        <rFont val="Arial"/>
        <family val="2"/>
      </rPr>
      <t>g</t>
    </r>
  </si>
  <si>
    <r>
      <t>脂肪</t>
    </r>
    <r>
      <rPr>
        <sz val="11"/>
        <rFont val="Arial"/>
        <family val="2"/>
      </rPr>
      <t>g</t>
    </r>
  </si>
  <si>
    <t>星期一</t>
  </si>
  <si>
    <t>星期二</t>
  </si>
  <si>
    <t>星期三</t>
  </si>
  <si>
    <t>星期四</t>
  </si>
  <si>
    <t>星期五</t>
  </si>
  <si>
    <t>菜單</t>
  </si>
  <si>
    <t>量</t>
  </si>
  <si>
    <t>$</t>
  </si>
  <si>
    <t>總計</t>
  </si>
  <si>
    <t>備註</t>
  </si>
  <si>
    <r>
      <t xml:space="preserve">備 </t>
    </r>
    <r>
      <rPr>
        <sz val="12"/>
        <rFont val="新細明體"/>
        <family val="1"/>
      </rPr>
      <t xml:space="preserve">  註</t>
    </r>
    <r>
      <rPr>
        <sz val="12"/>
        <rFont val="新細明體"/>
        <family val="1"/>
      </rPr>
      <t>：</t>
    </r>
  </si>
  <si>
    <t>副菜</t>
  </si>
  <si>
    <t>食譜設計小組：</t>
  </si>
  <si>
    <t>午餐秘書：</t>
  </si>
  <si>
    <t>合               計</t>
  </si>
  <si>
    <t>製表日：</t>
  </si>
  <si>
    <t>菜名</t>
  </si>
  <si>
    <t>人數</t>
  </si>
  <si>
    <t>數量</t>
  </si>
  <si>
    <t>單位</t>
  </si>
  <si>
    <t>食材</t>
  </si>
  <si>
    <t>星期一</t>
  </si>
  <si>
    <t>個重</t>
  </si>
  <si>
    <t>星期三</t>
  </si>
  <si>
    <t>星期四</t>
  </si>
  <si>
    <t>星期五</t>
  </si>
  <si>
    <t>副菜</t>
  </si>
  <si>
    <t>湯</t>
  </si>
  <si>
    <t>青菜</t>
  </si>
  <si>
    <t>水果</t>
  </si>
  <si>
    <t>醣類g</t>
  </si>
  <si>
    <t>脂肪g</t>
  </si>
  <si>
    <t>蛋白質g</t>
  </si>
  <si>
    <t>熱量Kcal</t>
  </si>
  <si>
    <t>油脂與堅果</t>
  </si>
  <si>
    <t>熱量</t>
  </si>
  <si>
    <t>供應份數</t>
  </si>
  <si>
    <t>國小學童午餐建議量</t>
  </si>
  <si>
    <t>國中學童午餐建議量</t>
  </si>
  <si>
    <t>4.5-5.5</t>
  </si>
  <si>
    <t>2-2.5</t>
  </si>
  <si>
    <t>670-770</t>
  </si>
  <si>
    <t>每周供應1-3份</t>
  </si>
  <si>
    <t>5.5-6.5</t>
  </si>
  <si>
    <t>2..5</t>
  </si>
  <si>
    <t>2.5-3</t>
  </si>
  <si>
    <t>食物分類</t>
  </si>
  <si>
    <t>單價</t>
  </si>
  <si>
    <t>總計</t>
  </si>
  <si>
    <t>營養素比例</t>
  </si>
  <si>
    <r>
      <t xml:space="preserve">                           </t>
    </r>
    <r>
      <rPr>
        <sz val="14"/>
        <color indexed="8"/>
        <rFont val="新細明體"/>
        <family val="1"/>
      </rPr>
      <t xml:space="preserve"> 午餐秘書/營養師                                                                        主任                                                                                                       校長     </t>
    </r>
  </si>
  <si>
    <t>廠牌</t>
  </si>
  <si>
    <t>廠牌</t>
  </si>
  <si>
    <t xml:space="preserve">  菜單設計廠商:  合欣    04-8885-896 </t>
  </si>
  <si>
    <t>食材以可食量標示</t>
  </si>
  <si>
    <t>食物類別</t>
  </si>
  <si>
    <t>份數</t>
  </si>
  <si>
    <t>蒸</t>
  </si>
  <si>
    <t>個人量(克)</t>
  </si>
  <si>
    <t>炒</t>
  </si>
  <si>
    <t>煮</t>
  </si>
  <si>
    <t>醣類(g)</t>
  </si>
  <si>
    <t>月</t>
  </si>
  <si>
    <t>脂肪(g)</t>
  </si>
  <si>
    <t>蔬菜類</t>
  </si>
  <si>
    <t>日</t>
  </si>
  <si>
    <t>油脂類</t>
  </si>
  <si>
    <t>蛋白質(g)</t>
  </si>
  <si>
    <t>水果類</t>
  </si>
  <si>
    <t>餐數</t>
  </si>
  <si>
    <t>熱量(大卡)</t>
  </si>
  <si>
    <t>蔬菜類</t>
  </si>
  <si>
    <t>　　份</t>
  </si>
  <si>
    <t>　　　　份</t>
  </si>
  <si>
    <t>主食</t>
  </si>
  <si>
    <t>食材</t>
  </si>
  <si>
    <t>數量</t>
  </si>
  <si>
    <t>個重</t>
  </si>
  <si>
    <t>單價</t>
  </si>
  <si>
    <t>總計</t>
  </si>
  <si>
    <t>人數</t>
  </si>
  <si>
    <t>星期一</t>
  </si>
  <si>
    <t>日</t>
  </si>
  <si>
    <t>日</t>
  </si>
  <si>
    <t>星期三</t>
  </si>
  <si>
    <t>月</t>
  </si>
  <si>
    <t>日</t>
  </si>
  <si>
    <t>星期四</t>
  </si>
  <si>
    <t>星期五</t>
  </si>
  <si>
    <t>人數</t>
  </si>
  <si>
    <t>人數</t>
  </si>
  <si>
    <t>主食</t>
  </si>
  <si>
    <t>主食</t>
  </si>
  <si>
    <t>主食</t>
  </si>
  <si>
    <t>菜名</t>
  </si>
  <si>
    <t>數量</t>
  </si>
  <si>
    <t>單位</t>
  </si>
  <si>
    <t>廠牌</t>
  </si>
  <si>
    <t>食材</t>
  </si>
  <si>
    <t>數量</t>
  </si>
  <si>
    <t>單位</t>
  </si>
  <si>
    <t>個重</t>
  </si>
  <si>
    <t>總計</t>
  </si>
  <si>
    <t>食材</t>
  </si>
  <si>
    <t>單位</t>
  </si>
  <si>
    <t>個重</t>
  </si>
  <si>
    <t>總計</t>
  </si>
  <si>
    <t>個重</t>
  </si>
  <si>
    <t>單價</t>
  </si>
  <si>
    <t>菜名</t>
  </si>
  <si>
    <t>食材</t>
  </si>
  <si>
    <t>單位</t>
  </si>
  <si>
    <t>主菜</t>
  </si>
  <si>
    <t>副菜</t>
  </si>
  <si>
    <t>青菜</t>
  </si>
  <si>
    <t>湯</t>
  </si>
  <si>
    <t>水果</t>
  </si>
  <si>
    <t>食物份數</t>
  </si>
  <si>
    <t>蔬菜類</t>
  </si>
  <si>
    <t>　　份</t>
  </si>
  <si>
    <t>　　　　份</t>
  </si>
  <si>
    <t>　　份</t>
  </si>
  <si>
    <t>　　　　份</t>
  </si>
  <si>
    <t>水果類</t>
  </si>
  <si>
    <t>油脂類</t>
  </si>
  <si>
    <t>熱量</t>
  </si>
  <si>
    <t>水果類</t>
  </si>
  <si>
    <t>油脂類</t>
  </si>
  <si>
    <t>熱量</t>
  </si>
  <si>
    <t>　　　　份</t>
  </si>
  <si>
    <t>※經營養師審核：　□ 通過　　　　　　　　　　　　　　　　□ 不通過（原因：　　　　　　　　　　　　　　　　　　　　　　　　　　　　　　　　　　　　　　）　　　　　　　　　　　　　　　　　　　　　　　　</t>
  </si>
  <si>
    <t xml:space="preserve"> 填表人：                                                                        　　　主任：                                         　　              　        校長：     </t>
  </si>
  <si>
    <t>全穀雜糧</t>
  </si>
  <si>
    <t>全穀
雜糧</t>
  </si>
  <si>
    <t>豆魚蛋肉</t>
  </si>
  <si>
    <t>乳品</t>
  </si>
  <si>
    <t>全穀雜糧類</t>
  </si>
  <si>
    <t>豆魚蛋肉類</t>
  </si>
  <si>
    <t>乳品類</t>
  </si>
  <si>
    <t>豆魚蛋肉類</t>
  </si>
  <si>
    <t xml:space="preserve">A0141 嘉義縣六腳鄉六嘉國民中學 108學年度第2學期第7週食譜設計 </t>
  </si>
  <si>
    <t>合心國際有限公司 電話：04-8743115 傳真：04-8886488</t>
  </si>
  <si>
    <t>路線3</t>
  </si>
  <si>
    <t>材料用量</t>
  </si>
  <si>
    <t>香Q米飯</t>
  </si>
  <si>
    <t>蛋白質：</t>
  </si>
  <si>
    <t>熱量：</t>
  </si>
  <si>
    <t>肉片-溫體</t>
  </si>
  <si>
    <t>Kg</t>
  </si>
  <si>
    <t>洋蔥切絲</t>
  </si>
  <si>
    <t>味噌(3K味榮)</t>
  </si>
  <si>
    <t>盒</t>
  </si>
  <si>
    <t>蒜末</t>
  </si>
  <si>
    <t>餐數</t>
  </si>
  <si>
    <t>洋蔥炒蛋</t>
  </si>
  <si>
    <t>醣類：</t>
  </si>
  <si>
    <t>脂肪：</t>
  </si>
  <si>
    <t>洗選蛋</t>
  </si>
  <si>
    <t>紅蘿蔔切絲</t>
  </si>
  <si>
    <t>炒蘿蔓</t>
  </si>
  <si>
    <t>脂肪：</t>
  </si>
  <si>
    <t>蛋白質：</t>
  </si>
  <si>
    <t>熱量：</t>
  </si>
  <si>
    <t>大陸妹切段</t>
  </si>
  <si>
    <t>月</t>
  </si>
  <si>
    <t>日</t>
  </si>
  <si>
    <t>星期一</t>
  </si>
  <si>
    <t>木須湯</t>
  </si>
  <si>
    <t>蛋白質：</t>
  </si>
  <si>
    <t>熱量：</t>
  </si>
  <si>
    <t>冬粉</t>
  </si>
  <si>
    <t>肉絲-溫體</t>
  </si>
  <si>
    <t>濕木耳切絲</t>
  </si>
  <si>
    <t>糙米飯</t>
  </si>
  <si>
    <t>星期二</t>
  </si>
  <si>
    <t>洋芋燒雞</t>
  </si>
  <si>
    <t>雞腿丁-CAS</t>
  </si>
  <si>
    <t>洋蔥小丁</t>
  </si>
  <si>
    <t>洋芋中丁</t>
  </si>
  <si>
    <t>紅蘿蔔中丁</t>
  </si>
  <si>
    <t>薑片</t>
  </si>
  <si>
    <t>刺瓜炒貢丸</t>
  </si>
  <si>
    <t>刺瓜切片</t>
  </si>
  <si>
    <t>貢丸切片-加</t>
  </si>
  <si>
    <t>紅蘿蔔切片</t>
  </si>
  <si>
    <t>炒青江菜</t>
  </si>
  <si>
    <t>青江菜切段</t>
  </si>
  <si>
    <t>薑絲</t>
  </si>
  <si>
    <t>冬瓜排骨湯</t>
  </si>
  <si>
    <t>冬瓜切中丁</t>
  </si>
  <si>
    <t>豬(龍骨丁-CAS)</t>
  </si>
  <si>
    <t>脂肪：</t>
  </si>
  <si>
    <t>當季水果</t>
  </si>
  <si>
    <t>粥品1</t>
  </si>
  <si>
    <t>星期三</t>
  </si>
  <si>
    <t>皮蛋瘦肉粥</t>
  </si>
  <si>
    <t>皮蛋</t>
  </si>
  <si>
    <t>個</t>
  </si>
  <si>
    <t>高麗菜切粗絲</t>
  </si>
  <si>
    <t>玉米粒</t>
  </si>
  <si>
    <t>絞肉-溫體</t>
  </si>
  <si>
    <t>紅蘿蔔小丁</t>
  </si>
  <si>
    <t>肉包</t>
  </si>
  <si>
    <t>肉包(65g)</t>
  </si>
  <si>
    <t>炒菠菜</t>
  </si>
  <si>
    <t>菠菜切段</t>
  </si>
  <si>
    <t>星期四</t>
  </si>
  <si>
    <t>餐數</t>
  </si>
  <si>
    <t>魷魚排</t>
  </si>
  <si>
    <t>醣類：</t>
  </si>
  <si>
    <t>魷魚排60g</t>
  </si>
  <si>
    <t>魷魚排60g-備品</t>
  </si>
  <si>
    <t>白菜滷</t>
  </si>
  <si>
    <t>大白菜切段</t>
  </si>
  <si>
    <t>赤肉羹-加</t>
  </si>
  <si>
    <t>油豆皮(非)-富</t>
  </si>
  <si>
    <t>油菜切段</t>
  </si>
  <si>
    <t>海芽蛋花湯</t>
  </si>
  <si>
    <t>乾海芽</t>
  </si>
  <si>
    <t>青蔥珠(冷凍)</t>
  </si>
  <si>
    <t>海帶素肉(3公斤)</t>
  </si>
  <si>
    <t>包</t>
  </si>
  <si>
    <t>古早味蒸蛋</t>
  </si>
  <si>
    <t>脂肪：</t>
  </si>
  <si>
    <t>蛋白質：</t>
  </si>
  <si>
    <t>油蔥酥(包)</t>
  </si>
  <si>
    <t>炒小白菜</t>
  </si>
  <si>
    <t>小白菜切段</t>
  </si>
  <si>
    <t>綠豆地瓜湯</t>
  </si>
  <si>
    <t>熱量：</t>
  </si>
  <si>
    <t>綠豆</t>
  </si>
  <si>
    <t>地瓜小丁</t>
  </si>
  <si>
    <t>97.9 g</t>
  </si>
  <si>
    <t>18.6 g</t>
  </si>
  <si>
    <t>32.4 g</t>
  </si>
  <si>
    <t>691大卡</t>
  </si>
  <si>
    <t>85.5 g</t>
  </si>
  <si>
    <t>12.8 g</t>
  </si>
  <si>
    <t>22.7 g</t>
  </si>
  <si>
    <t>558大卡</t>
  </si>
  <si>
    <t>80.3 g</t>
  </si>
  <si>
    <t>19.8 g</t>
  </si>
  <si>
    <t>21.1 g</t>
  </si>
  <si>
    <t>583大卡</t>
  </si>
  <si>
    <t>96.7 g</t>
  </si>
  <si>
    <t>14.4 g</t>
  </si>
  <si>
    <t>21.4 g</t>
  </si>
  <si>
    <t>604大卡</t>
  </si>
  <si>
    <t>100.8 g</t>
  </si>
  <si>
    <t>25.3 g</t>
  </si>
  <si>
    <t>22.8 g</t>
  </si>
  <si>
    <t>728大卡</t>
  </si>
  <si>
    <t>蒜香油菜</t>
  </si>
  <si>
    <t>味噌燒肉片</t>
  </si>
  <si>
    <t>.</t>
  </si>
  <si>
    <t>冬瓜素炒</t>
  </si>
</sst>
</file>

<file path=xl/styles.xml><?xml version="1.0" encoding="utf-8"?>
<styleSheet xmlns="http://schemas.openxmlformats.org/spreadsheetml/2006/main">
  <numFmts count="3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[$-404]aaa;@"/>
    <numFmt numFmtId="181" formatCode="0.0_ "/>
    <numFmt numFmtId="182" formatCode="0_);[Red]\(0\)"/>
    <numFmt numFmtId="183" formatCode="0_ "/>
    <numFmt numFmtId="184" formatCode="[$-404]AM/PM\ hh:mm:ss"/>
    <numFmt numFmtId="185" formatCode="000"/>
    <numFmt numFmtId="186" formatCode="[$-404]e&quot;年&quot;m&quot;月&quot;d&quot;日&quot;;@"/>
    <numFmt numFmtId="187" formatCode="0&quot;人&quot;&quot;+備份30份&quot;"/>
    <numFmt numFmtId="188" formatCode="&quot;K&quot;"/>
    <numFmt numFmtId="189" formatCode="0&quot;人&quot;&quot;+備份5份&quot;"/>
    <numFmt numFmtId="190" formatCode="#,##0_);[Red]\(#,##0\)"/>
    <numFmt numFmtId="191" formatCode="\7\50&quot;人&quot;&quot;+備份0份&quot;"/>
    <numFmt numFmtId="192" formatCode="#,##0_ "/>
    <numFmt numFmtId="193" formatCode="#,##0.0_);[Red]\(#,##0.0\)"/>
    <numFmt numFmtId="194" formatCode="[$€-2]\ #,##0.00_);[Red]\([$€-2]\ #,##0.00\)"/>
    <numFmt numFmtId="195" formatCode="0.00_ "/>
    <numFmt numFmtId="196" formatCode="m&quot;月&quot;d&quot;日&quot;"/>
    <numFmt numFmtId="197" formatCode="0.0_);[Red]\(0.0\)"/>
    <numFmt numFmtId="198" formatCode="0.0"/>
    <numFmt numFmtId="199" formatCode="0&quot;人&quot;&quot;+備份15份&quot;"/>
    <numFmt numFmtId="200" formatCode="0;_ "/>
    <numFmt numFmtId="201" formatCode="0;_쐀"/>
  </numFmts>
  <fonts count="92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4"/>
      <name val="標楷體"/>
      <family val="4"/>
    </font>
    <font>
      <sz val="16"/>
      <name val="@標楷體"/>
      <family val="4"/>
    </font>
    <font>
      <sz val="12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新細明體"/>
      <family val="1"/>
    </font>
    <font>
      <b/>
      <u val="single"/>
      <sz val="16"/>
      <name val="標楷體"/>
      <family val="4"/>
    </font>
    <font>
      <b/>
      <sz val="12"/>
      <name val="標楷體"/>
      <family val="4"/>
    </font>
    <font>
      <b/>
      <sz val="10"/>
      <name val="標楷體"/>
      <family val="4"/>
    </font>
    <font>
      <b/>
      <sz val="13"/>
      <name val="標楷體"/>
      <family val="4"/>
    </font>
    <font>
      <b/>
      <sz val="14"/>
      <name val="標楷體"/>
      <family val="4"/>
    </font>
    <font>
      <b/>
      <u val="single"/>
      <sz val="20"/>
      <name val="標楷體"/>
      <family val="4"/>
    </font>
    <font>
      <sz val="15"/>
      <name val="標楷體"/>
      <family val="4"/>
    </font>
    <font>
      <sz val="15"/>
      <name val="Arial"/>
      <family val="2"/>
    </font>
    <font>
      <sz val="10"/>
      <name val="Arial"/>
      <family val="2"/>
    </font>
    <font>
      <sz val="10"/>
      <name val="標楷體"/>
      <family val="4"/>
    </font>
    <font>
      <sz val="11"/>
      <name val="標楷體"/>
      <family val="4"/>
    </font>
    <font>
      <sz val="11"/>
      <name val="Arial"/>
      <family val="2"/>
    </font>
    <font>
      <sz val="8"/>
      <name val="標楷體"/>
      <family val="4"/>
    </font>
    <font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20"/>
      <name val="標楷體"/>
      <family val="4"/>
    </font>
    <font>
      <sz val="16"/>
      <name val="細明體"/>
      <family val="3"/>
    </font>
    <font>
      <sz val="12"/>
      <color indexed="8"/>
      <name val="新細明體"/>
      <family val="1"/>
    </font>
    <font>
      <b/>
      <sz val="12"/>
      <color indexed="8"/>
      <name val="新細明體"/>
      <family val="1"/>
    </font>
    <font>
      <sz val="14"/>
      <name val="新細明體"/>
      <family val="1"/>
    </font>
    <font>
      <sz val="10"/>
      <color indexed="8"/>
      <name val="新細明體"/>
      <family val="1"/>
    </font>
    <font>
      <sz val="12"/>
      <color indexed="8"/>
      <name val="Arial"/>
      <family val="2"/>
    </font>
    <font>
      <b/>
      <sz val="10"/>
      <color indexed="8"/>
      <name val="新細明體"/>
      <family val="1"/>
    </font>
    <font>
      <sz val="11"/>
      <color indexed="8"/>
      <name val="新細明體"/>
      <family val="1"/>
    </font>
    <font>
      <sz val="8"/>
      <name val="新細明體"/>
      <family val="1"/>
    </font>
    <font>
      <sz val="8"/>
      <color indexed="8"/>
      <name val="新細明體"/>
      <family val="1"/>
    </font>
    <font>
      <b/>
      <sz val="10"/>
      <name val="新細明體"/>
      <family val="1"/>
    </font>
    <font>
      <sz val="12"/>
      <color indexed="8"/>
      <name val="標楷體"/>
      <family val="4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0"/>
      <name val="新細明體"/>
      <family val="1"/>
    </font>
    <font>
      <sz val="9"/>
      <color indexed="8"/>
      <name val="新細明體"/>
      <family val="1"/>
    </font>
    <font>
      <sz val="12"/>
      <color indexed="60"/>
      <name val="細明體"/>
      <family val="3"/>
    </font>
    <font>
      <b/>
      <sz val="11"/>
      <name val="標楷體"/>
      <family val="4"/>
    </font>
    <font>
      <sz val="16"/>
      <color indexed="8"/>
      <name val="新細明體"/>
      <family val="1"/>
    </font>
    <font>
      <b/>
      <sz val="16"/>
      <name val="@標楷體"/>
      <family val="4"/>
    </font>
    <font>
      <b/>
      <sz val="14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b/>
      <sz val="18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b/>
      <sz val="12"/>
      <name val="細明體"/>
      <family val="3"/>
    </font>
    <font>
      <b/>
      <sz val="12"/>
      <name val="Arial"/>
      <family val="2"/>
    </font>
    <font>
      <b/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</fills>
  <borders count="18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>
        <color indexed="20"/>
      </right>
      <top style="thin"/>
      <bottom style="thin"/>
    </border>
    <border>
      <left>
        <color indexed="63"/>
      </left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thin"/>
    </border>
    <border>
      <left style="thin"/>
      <right style="medium">
        <color indexed="20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rgb="FF7030A0"/>
      </bottom>
    </border>
    <border>
      <left style="thin"/>
      <right>
        <color indexed="63"/>
      </right>
      <top style="medium">
        <color rgb="FF7030A0"/>
      </top>
      <bottom style="thin"/>
    </border>
    <border>
      <left style="thin"/>
      <right style="medium">
        <color rgb="FF7030A0"/>
      </right>
      <top style="medium">
        <color rgb="FF7030A0"/>
      </top>
      <bottom style="thin"/>
    </border>
    <border>
      <left style="thin"/>
      <right style="medium">
        <color rgb="FF7030A0"/>
      </right>
      <top>
        <color indexed="63"/>
      </top>
      <bottom style="thin"/>
    </border>
    <border>
      <left style="thin"/>
      <right style="medium">
        <color rgb="FF7030A0"/>
      </right>
      <top style="thin"/>
      <bottom style="thin"/>
    </border>
    <border>
      <left style="thin"/>
      <right style="medium">
        <color rgb="FF7030A0"/>
      </right>
      <top style="thin"/>
      <bottom>
        <color indexed="63"/>
      </bottom>
    </border>
    <border>
      <left style="thin"/>
      <right style="thin"/>
      <top style="thin"/>
      <bottom style="medium">
        <color rgb="FF7030A0"/>
      </bottom>
    </border>
    <border>
      <left style="thin"/>
      <right style="medium">
        <color rgb="FF7030A0"/>
      </right>
      <top style="thin"/>
      <bottom style="medium">
        <color rgb="FF7030A0"/>
      </bottom>
    </border>
    <border>
      <left>
        <color indexed="63"/>
      </left>
      <right style="thin"/>
      <top style="thin"/>
      <bottom style="medium">
        <color rgb="FF7030A0"/>
      </bottom>
    </border>
    <border>
      <left>
        <color indexed="63"/>
      </left>
      <right style="medium">
        <color rgb="FF7030A0"/>
      </right>
      <top style="medium">
        <color rgb="FF7030A0"/>
      </top>
      <bottom style="thin"/>
    </border>
    <border>
      <left>
        <color indexed="63"/>
      </left>
      <right style="medium">
        <color rgb="FF7030A0"/>
      </right>
      <top>
        <color indexed="63"/>
      </top>
      <bottom style="thin"/>
    </border>
    <border>
      <left style="thin"/>
      <right style="medium">
        <color indexed="20"/>
      </right>
      <top>
        <color indexed="63"/>
      </top>
      <bottom style="medium">
        <color rgb="FF7030A0"/>
      </bottom>
    </border>
    <border>
      <left style="thin"/>
      <right>
        <color indexed="63"/>
      </right>
      <top style="thin"/>
      <bottom style="medium">
        <color rgb="FF7030A0"/>
      </bottom>
    </border>
    <border>
      <left style="thin"/>
      <right style="medium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indexed="20"/>
      </right>
      <top style="medium">
        <color rgb="FF7030A0"/>
      </top>
      <bottom style="medium">
        <color indexed="20"/>
      </bottom>
    </border>
    <border>
      <left style="thin"/>
      <right>
        <color indexed="63"/>
      </right>
      <top>
        <color indexed="63"/>
      </top>
      <bottom style="medium">
        <color rgb="FF7030A0"/>
      </bottom>
    </border>
    <border>
      <left style="thin"/>
      <right style="medium">
        <color rgb="FF7030A0"/>
      </right>
      <top style="thin"/>
      <bottom style="thin">
        <color theme="1"/>
      </bottom>
    </border>
    <border>
      <left>
        <color indexed="63"/>
      </left>
      <right style="medium">
        <color rgb="FF7030A0"/>
      </right>
      <top style="thin"/>
      <bottom style="thin"/>
    </border>
    <border>
      <left>
        <color indexed="63"/>
      </left>
      <right style="medium">
        <color rgb="FF7030A0"/>
      </right>
      <top style="thin"/>
      <bottom style="medium">
        <color rgb="FF7030A0"/>
      </bottom>
    </border>
    <border>
      <left>
        <color indexed="63"/>
      </left>
      <right style="medium">
        <color rgb="FF7030A0"/>
      </right>
      <top style="thin"/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 style="medium">
        <color rgb="FF7030A0"/>
      </bottom>
    </border>
    <border>
      <left style="thin"/>
      <right style="medium">
        <color rgb="FF7030A0"/>
      </right>
      <top style="thin">
        <color theme="1"/>
      </top>
      <bottom style="thin"/>
    </border>
    <border>
      <left style="thin"/>
      <right style="medium">
        <color rgb="FF7030A0"/>
      </right>
      <top>
        <color indexed="63"/>
      </top>
      <bottom>
        <color indexed="63"/>
      </bottom>
    </border>
    <border>
      <left style="thin"/>
      <right style="thin"/>
      <top style="medium">
        <color rgb="FF7030A0"/>
      </top>
      <bottom style="thin"/>
    </border>
    <border>
      <left>
        <color indexed="63"/>
      </left>
      <right style="thin"/>
      <top>
        <color indexed="63"/>
      </top>
      <bottom style="medium">
        <color rgb="FF7030A0"/>
      </bottom>
    </border>
    <border>
      <left style="medium">
        <color rgb="FF7030A0"/>
      </left>
      <right style="thin"/>
      <top style="thin"/>
      <bottom style="thin"/>
    </border>
    <border>
      <left style="thin"/>
      <right style="medium">
        <color indexed="20"/>
      </right>
      <top style="medium">
        <color rgb="FF7030A0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>
        <color rgb="FF7030A0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medium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/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20"/>
      </left>
      <right>
        <color indexed="63"/>
      </right>
      <top style="thin"/>
      <bottom style="thin"/>
    </border>
    <border>
      <left>
        <color indexed="63"/>
      </left>
      <right style="medium">
        <color indexed="20"/>
      </right>
      <top style="thin"/>
      <bottom style="thin"/>
    </border>
    <border>
      <left>
        <color indexed="63"/>
      </left>
      <right style="thin"/>
      <top style="medium">
        <color rgb="FF7030A0"/>
      </top>
      <bottom style="thin"/>
    </border>
    <border>
      <left style="medium">
        <color rgb="FF7030A0"/>
      </left>
      <right>
        <color indexed="63"/>
      </right>
      <top style="medium">
        <color rgb="FF7030A0"/>
      </top>
      <bottom style="thin"/>
    </border>
    <border>
      <left style="medium">
        <color rgb="FF7030A0"/>
      </left>
      <right>
        <color indexed="63"/>
      </right>
      <top style="thin"/>
      <bottom style="thin"/>
    </border>
    <border>
      <left style="medium">
        <color rgb="FF7030A0"/>
      </left>
      <right>
        <color indexed="63"/>
      </right>
      <top style="thin"/>
      <bottom>
        <color indexed="63"/>
      </bottom>
    </border>
    <border>
      <left style="medium">
        <color rgb="FF7030A0"/>
      </left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medium">
        <color rgb="FF7030A0"/>
      </right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rgb="FF7030A0"/>
      </right>
      <top>
        <color indexed="63"/>
      </top>
      <bottom>
        <color indexed="63"/>
      </bottom>
    </border>
    <border>
      <left style="medium">
        <color rgb="FF7030A0"/>
      </left>
      <right style="thin"/>
      <top style="medium">
        <color rgb="FF7030A0"/>
      </top>
      <bottom style="thin"/>
    </border>
    <border>
      <left style="medium">
        <color rgb="FF7030A0"/>
      </left>
      <right style="thin"/>
      <top style="thin"/>
      <bottom>
        <color indexed="63"/>
      </bottom>
    </border>
    <border>
      <left style="medium">
        <color rgb="FF7030A0"/>
      </left>
      <right>
        <color indexed="63"/>
      </right>
      <top style="thin"/>
      <bottom style="medium">
        <color rgb="FF7030A0"/>
      </bottom>
    </border>
    <border>
      <left style="medium">
        <color indexed="20"/>
      </left>
      <right style="thin"/>
      <top style="medium">
        <color rgb="FF7030A0"/>
      </top>
      <bottom style="thin"/>
    </border>
    <border>
      <left style="medium">
        <color indexed="20"/>
      </left>
      <right>
        <color indexed="63"/>
      </right>
      <top>
        <color indexed="63"/>
      </top>
      <bottom style="thin"/>
    </border>
    <border>
      <left style="medium">
        <color indexed="20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rgb="FF7030A0"/>
      </right>
      <top style="medium">
        <color rgb="FF7030A0"/>
      </top>
      <bottom>
        <color indexed="63"/>
      </bottom>
    </border>
    <border>
      <left>
        <color indexed="63"/>
      </left>
      <right style="medium">
        <color rgb="FF7030A0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rgb="FF7030A0"/>
      </top>
      <bottom>
        <color indexed="63"/>
      </bottom>
    </border>
    <border>
      <left style="thin"/>
      <right style="thin"/>
      <top style="medium">
        <color rgb="FF7030A0"/>
      </top>
      <bottom>
        <color indexed="63"/>
      </bottom>
    </border>
    <border>
      <left style="thin"/>
      <right style="medium">
        <color rgb="FF7030A0"/>
      </right>
      <top style="medium">
        <color rgb="FF7030A0"/>
      </top>
      <bottom>
        <color indexed="63"/>
      </bottom>
    </border>
    <border>
      <left style="medium">
        <color rgb="FF7030A0"/>
      </left>
      <right style="thin"/>
      <top style="thin"/>
      <bottom style="medium">
        <color rgb="FF7030A0"/>
      </bottom>
    </border>
    <border>
      <left style="medium">
        <color indexed="20"/>
      </left>
      <right style="thin"/>
      <top style="thin"/>
      <bottom style="thin"/>
    </border>
    <border>
      <left style="medium">
        <color indexed="20"/>
      </left>
      <right style="thin"/>
      <top style="thin"/>
      <bottom style="medium">
        <color rgb="FF7030A0"/>
      </bottom>
    </border>
    <border>
      <left>
        <color indexed="63"/>
      </left>
      <right>
        <color indexed="63"/>
      </right>
      <top>
        <color indexed="63"/>
      </top>
      <bottom style="medium">
        <color rgb="FF7030A0"/>
      </bottom>
    </border>
    <border>
      <left style="medium">
        <color indexed="20"/>
      </left>
      <right style="thin"/>
      <top>
        <color indexed="63"/>
      </top>
      <bottom style="thin"/>
    </border>
    <border>
      <left style="medium">
        <color indexed="20"/>
      </left>
      <right style="thin"/>
      <top style="thin"/>
      <bottom>
        <color indexed="63"/>
      </bottom>
    </border>
    <border>
      <left style="medium">
        <color rgb="FF7030A0"/>
      </left>
      <right style="thin"/>
      <top style="medium">
        <color rgb="FF7030A0"/>
      </top>
      <bottom>
        <color indexed="63"/>
      </bottom>
    </border>
    <border>
      <left style="medium">
        <color rgb="FF7030A0"/>
      </left>
      <right style="thin"/>
      <top>
        <color indexed="63"/>
      </top>
      <bottom>
        <color indexed="63"/>
      </bottom>
    </border>
    <border>
      <left style="medium">
        <color rgb="FF7030A0"/>
      </left>
      <right style="thin"/>
      <top>
        <color indexed="63"/>
      </top>
      <bottom style="medium">
        <color rgb="FF7030A0"/>
      </bottom>
    </border>
    <border>
      <left style="medium">
        <color indexed="20"/>
      </left>
      <right>
        <color indexed="63"/>
      </right>
      <top style="thin"/>
      <bottom style="medium">
        <color rgb="FF7030A0"/>
      </bottom>
    </border>
    <border>
      <left>
        <color indexed="63"/>
      </left>
      <right>
        <color indexed="63"/>
      </right>
      <top style="thin"/>
      <bottom style="medium">
        <color rgb="FF7030A0"/>
      </bottom>
    </border>
    <border>
      <left>
        <color indexed="63"/>
      </left>
      <right style="medium">
        <color indexed="20"/>
      </right>
      <top style="thin"/>
      <bottom style="medium">
        <color rgb="FF7030A0"/>
      </bottom>
    </border>
    <border>
      <left style="thin"/>
      <right style="medium">
        <color indexed="20"/>
      </right>
      <top style="thin"/>
      <bottom style="medium">
        <color rgb="FF7030A0"/>
      </bottom>
    </border>
    <border>
      <left style="medium">
        <color indexed="20"/>
      </left>
      <right style="thin"/>
      <top>
        <color indexed="63"/>
      </top>
      <bottom>
        <color indexed="63"/>
      </bottom>
    </border>
    <border>
      <left style="medium">
        <color indexed="20"/>
      </left>
      <right style="thin"/>
      <top>
        <color indexed="63"/>
      </top>
      <bottom style="medium">
        <color rgb="FF7030A0"/>
      </bottom>
    </border>
    <border>
      <left style="medium">
        <color rgb="FF7030A0"/>
      </left>
      <right style="medium">
        <color indexed="20"/>
      </right>
      <top style="medium">
        <color indexed="20"/>
      </top>
      <bottom style="thin"/>
    </border>
    <border>
      <left style="medium">
        <color rgb="FF7030A0"/>
      </left>
      <right style="medium">
        <color indexed="20"/>
      </right>
      <top style="thin"/>
      <bottom style="thin"/>
    </border>
    <border>
      <left style="medium">
        <color rgb="FF7030A0"/>
      </left>
      <right style="medium">
        <color indexed="20"/>
      </right>
      <top style="thin"/>
      <bottom style="medium">
        <color rgb="FF7030A0"/>
      </bottom>
    </border>
    <border>
      <left style="medium">
        <color indexed="20"/>
      </left>
      <right>
        <color indexed="63"/>
      </right>
      <top style="medium">
        <color rgb="FF7030A0"/>
      </top>
      <bottom style="thin"/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0" fillId="0" borderId="0">
      <alignment vertical="center"/>
      <protection/>
    </xf>
    <xf numFmtId="0" fontId="7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76" fillId="20" borderId="0" applyNumberFormat="0" applyBorder="0" applyAlignment="0" applyProtection="0"/>
    <xf numFmtId="0" fontId="77" fillId="0" borderId="1" applyNumberFormat="0" applyFill="0" applyAlignment="0" applyProtection="0"/>
    <xf numFmtId="0" fontId="78" fillId="21" borderId="0" applyNumberFormat="0" applyBorder="0" applyAlignment="0" applyProtection="0"/>
    <xf numFmtId="9" fontId="0" fillId="0" borderId="0" applyFont="0" applyFill="0" applyBorder="0" applyAlignment="0" applyProtection="0"/>
    <xf numFmtId="0" fontId="7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5" fillId="26" borderId="0" applyNumberFormat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5" applyNumberFormat="0" applyFill="0" applyAlignment="0" applyProtection="0"/>
    <xf numFmtId="0" fontId="84" fillId="0" borderId="6" applyNumberFormat="0" applyFill="0" applyAlignment="0" applyProtection="0"/>
    <xf numFmtId="0" fontId="85" fillId="0" borderId="7" applyNumberFormat="0" applyFill="0" applyAlignment="0" applyProtection="0"/>
    <xf numFmtId="0" fontId="85" fillId="0" borderId="0" applyNumberFormat="0" applyFill="0" applyBorder="0" applyAlignment="0" applyProtection="0"/>
    <xf numFmtId="0" fontId="86" fillId="30" borderId="2" applyNumberFormat="0" applyAlignment="0" applyProtection="0"/>
    <xf numFmtId="0" fontId="87" fillId="22" borderId="8" applyNumberFormat="0" applyAlignment="0" applyProtection="0"/>
    <xf numFmtId="0" fontId="88" fillId="31" borderId="9" applyNumberFormat="0" applyAlignment="0" applyProtection="0"/>
    <xf numFmtId="0" fontId="89" fillId="32" borderId="0" applyNumberFormat="0" applyBorder="0" applyAlignment="0" applyProtection="0"/>
    <xf numFmtId="0" fontId="90" fillId="0" borderId="0" applyNumberFormat="0" applyFill="0" applyBorder="0" applyAlignment="0" applyProtection="0"/>
  </cellStyleXfs>
  <cellXfs count="90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right"/>
    </xf>
    <xf numFmtId="0" fontId="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 vertical="center" shrinkToFit="1"/>
    </xf>
    <xf numFmtId="0" fontId="1" fillId="0" borderId="21" xfId="0" applyFont="1" applyBorder="1" applyAlignment="1">
      <alignment horizontal="right" vertical="center" shrinkToFit="1"/>
    </xf>
    <xf numFmtId="0" fontId="4" fillId="0" borderId="22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4" xfId="0" applyBorder="1" applyAlignment="1">
      <alignment/>
    </xf>
    <xf numFmtId="49" fontId="16" fillId="0" borderId="0" xfId="39" applyNumberFormat="1" applyFont="1" applyBorder="1">
      <alignment vertical="center"/>
      <protection/>
    </xf>
    <xf numFmtId="49" fontId="1" fillId="0" borderId="0" xfId="39" applyNumberFormat="1" applyFont="1" applyBorder="1" applyAlignment="1">
      <alignment horizontal="center" vertical="center"/>
      <protection/>
    </xf>
    <xf numFmtId="49" fontId="1" fillId="0" borderId="0" xfId="39" applyNumberFormat="1" applyFont="1" applyBorder="1" applyAlignment="1">
      <alignment vertical="center"/>
      <protection/>
    </xf>
    <xf numFmtId="49" fontId="1" fillId="0" borderId="0" xfId="39" applyNumberFormat="1" applyFont="1" applyBorder="1" applyAlignment="1">
      <alignment horizontal="right" vertical="center"/>
      <protection/>
    </xf>
    <xf numFmtId="49" fontId="1" fillId="0" borderId="0" xfId="39" applyNumberFormat="1" applyFont="1" applyBorder="1">
      <alignment vertical="center"/>
      <protection/>
    </xf>
    <xf numFmtId="49" fontId="1" fillId="0" borderId="0" xfId="39" applyNumberFormat="1" applyFont="1" applyFill="1" applyBorder="1" applyAlignment="1">
      <alignment vertical="center"/>
      <protection/>
    </xf>
    <xf numFmtId="0" fontId="1" fillId="0" borderId="0" xfId="39" applyNumberFormat="1" applyFont="1" applyBorder="1" applyAlignment="1">
      <alignment vertical="center"/>
      <protection/>
    </xf>
    <xf numFmtId="0" fontId="1" fillId="0" borderId="0" xfId="39" applyNumberFormat="1" applyFont="1" applyBorder="1" applyAlignment="1">
      <alignment horizontal="right" vertical="center"/>
      <protection/>
    </xf>
    <xf numFmtId="0" fontId="1" fillId="0" borderId="0" xfId="39" applyNumberFormat="1" applyFont="1" applyBorder="1" applyAlignment="1">
      <alignment horizontal="center" vertical="center"/>
      <protection/>
    </xf>
    <xf numFmtId="49" fontId="15" fillId="0" borderId="0" xfId="39" applyNumberFormat="1" applyFont="1" applyBorder="1">
      <alignment vertical="center"/>
      <protection/>
    </xf>
    <xf numFmtId="0" fontId="1" fillId="0" borderId="0" xfId="39" applyFont="1" applyBorder="1" applyAlignment="1">
      <alignment vertical="center"/>
      <protection/>
    </xf>
    <xf numFmtId="0" fontId="13" fillId="0" borderId="0" xfId="39" applyNumberFormat="1" applyFont="1" applyBorder="1" applyAlignment="1">
      <alignment vertical="center" wrapText="1"/>
      <protection/>
    </xf>
    <xf numFmtId="0" fontId="14" fillId="0" borderId="0" xfId="39" applyNumberFormat="1" applyFont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2" fillId="0" borderId="0" xfId="39" applyFont="1" applyAlignment="1">
      <alignment vertical="center"/>
      <protection/>
    </xf>
    <xf numFmtId="0" fontId="1" fillId="0" borderId="0" xfId="39" applyFont="1">
      <alignment vertical="center"/>
      <protection/>
    </xf>
    <xf numFmtId="0" fontId="1" fillId="0" borderId="0" xfId="0" applyFont="1" applyAlignment="1">
      <alignment vertical="center" shrinkToFit="1"/>
    </xf>
    <xf numFmtId="0" fontId="1" fillId="0" borderId="0" xfId="39" applyFont="1" applyBorder="1" applyAlignment="1">
      <alignment vertical="center" shrinkToFit="1"/>
      <protection/>
    </xf>
    <xf numFmtId="0" fontId="1" fillId="0" borderId="31" xfId="39" applyFont="1" applyBorder="1" applyAlignment="1">
      <alignment vertical="center"/>
      <protection/>
    </xf>
    <xf numFmtId="0" fontId="1" fillId="0" borderId="32" xfId="39" applyFont="1" applyBorder="1" applyAlignment="1">
      <alignment vertical="center"/>
      <protection/>
    </xf>
    <xf numFmtId="49" fontId="1" fillId="0" borderId="21" xfId="39" applyNumberFormat="1" applyFont="1" applyFill="1" applyBorder="1" applyAlignment="1">
      <alignment vertical="center"/>
      <protection/>
    </xf>
    <xf numFmtId="0" fontId="1" fillId="0" borderId="33" xfId="0" applyFont="1" applyBorder="1" applyAlignment="1">
      <alignment horizontal="right" vertical="center" shrinkToFit="1"/>
    </xf>
    <xf numFmtId="0" fontId="1" fillId="0" borderId="33" xfId="39" applyFont="1" applyBorder="1" applyAlignment="1">
      <alignment vertical="center" shrinkToFit="1"/>
      <protection/>
    </xf>
    <xf numFmtId="0" fontId="1" fillId="0" borderId="33" xfId="39" applyFont="1" applyBorder="1" applyAlignment="1">
      <alignment horizontal="left" vertical="center" shrinkToFit="1"/>
      <protection/>
    </xf>
    <xf numFmtId="49" fontId="1" fillId="0" borderId="34" xfId="39" applyNumberFormat="1" applyFont="1" applyBorder="1" applyAlignment="1">
      <alignment horizontal="center" vertical="center"/>
      <protection/>
    </xf>
    <xf numFmtId="49" fontId="1" fillId="0" borderId="35" xfId="39" applyNumberFormat="1" applyFont="1" applyBorder="1" applyAlignment="1">
      <alignment horizontal="center" vertical="center"/>
      <protection/>
    </xf>
    <xf numFmtId="49" fontId="1" fillId="0" borderId="35" xfId="39" applyNumberFormat="1" applyFont="1" applyFill="1" applyBorder="1" applyAlignment="1">
      <alignment horizontal="center" vertical="center"/>
      <protection/>
    </xf>
    <xf numFmtId="49" fontId="1" fillId="0" borderId="36" xfId="39" applyNumberFormat="1" applyFont="1" applyFill="1" applyBorder="1" applyAlignment="1">
      <alignment vertical="center"/>
      <protection/>
    </xf>
    <xf numFmtId="49" fontId="1" fillId="0" borderId="37" xfId="39" applyNumberFormat="1" applyFont="1" applyBorder="1" applyAlignment="1">
      <alignment horizontal="center" vertical="center"/>
      <protection/>
    </xf>
    <xf numFmtId="49" fontId="1" fillId="0" borderId="38" xfId="39" applyNumberFormat="1" applyFont="1" applyBorder="1" applyAlignment="1">
      <alignment horizontal="center" vertical="center"/>
      <protection/>
    </xf>
    <xf numFmtId="49" fontId="1" fillId="0" borderId="38" xfId="39" applyNumberFormat="1" applyFont="1" applyFill="1" applyBorder="1" applyAlignment="1">
      <alignment horizontal="center" vertical="center"/>
      <protection/>
    </xf>
    <xf numFmtId="49" fontId="1" fillId="0" borderId="17" xfId="39" applyNumberFormat="1" applyFont="1" applyFill="1" applyBorder="1" applyAlignment="1">
      <alignment vertical="center"/>
      <protection/>
    </xf>
    <xf numFmtId="0" fontId="1" fillId="0" borderId="31" xfId="39" applyNumberFormat="1" applyFont="1" applyBorder="1" applyAlignment="1">
      <alignment horizontal="center" vertical="center"/>
      <protection/>
    </xf>
    <xf numFmtId="0" fontId="1" fillId="0" borderId="31" xfId="39" applyNumberFormat="1" applyFont="1" applyFill="1" applyBorder="1" applyAlignment="1">
      <alignment horizontal="center" vertical="center"/>
      <protection/>
    </xf>
    <xf numFmtId="0" fontId="22" fillId="0" borderId="30" xfId="0" applyFont="1" applyFill="1" applyBorder="1" applyAlignment="1">
      <alignment horizontal="center" vertical="center" shrinkToFit="1"/>
    </xf>
    <xf numFmtId="0" fontId="22" fillId="0" borderId="30" xfId="0" applyNumberFormat="1" applyFont="1" applyFill="1" applyBorder="1" applyAlignment="1">
      <alignment horizontal="center" vertical="center" shrinkToFit="1"/>
    </xf>
    <xf numFmtId="188" fontId="23" fillId="0" borderId="33" xfId="0" applyNumberFormat="1" applyFont="1" applyFill="1" applyBorder="1" applyAlignment="1">
      <alignment horizontal="center" vertical="center" shrinkToFit="1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/>
    </xf>
    <xf numFmtId="0" fontId="23" fillId="0" borderId="22" xfId="0" applyNumberFormat="1" applyFont="1" applyFill="1" applyBorder="1" applyAlignment="1">
      <alignment horizontal="center" vertical="center"/>
    </xf>
    <xf numFmtId="188" fontId="23" fillId="0" borderId="40" xfId="0" applyNumberFormat="1" applyFont="1" applyFill="1" applyBorder="1" applyAlignment="1">
      <alignment horizontal="center" vertical="center" shrinkToFit="1"/>
    </xf>
    <xf numFmtId="181" fontId="23" fillId="0" borderId="25" xfId="0" applyNumberFormat="1" applyFont="1" applyFill="1" applyBorder="1" applyAlignment="1">
      <alignment horizontal="center" vertical="center" wrapText="1"/>
    </xf>
    <xf numFmtId="181" fontId="23" fillId="0" borderId="23" xfId="0" applyNumberFormat="1" applyFont="1" applyFill="1" applyBorder="1" applyAlignment="1">
      <alignment horizontal="center" vertical="center" wrapText="1"/>
    </xf>
    <xf numFmtId="181" fontId="23" fillId="0" borderId="23" xfId="0" applyNumberFormat="1" applyFont="1" applyFill="1" applyBorder="1" applyAlignment="1">
      <alignment horizontal="center" vertical="center" shrinkToFit="1"/>
    </xf>
    <xf numFmtId="181" fontId="23" fillId="0" borderId="41" xfId="0" applyNumberFormat="1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188" fontId="23" fillId="0" borderId="43" xfId="0" applyNumberFormat="1" applyFont="1" applyFill="1" applyBorder="1" applyAlignment="1">
      <alignment horizontal="center" vertical="center" wrapText="1"/>
    </xf>
    <xf numFmtId="183" fontId="21" fillId="0" borderId="29" xfId="0" applyNumberFormat="1" applyFont="1" applyFill="1" applyBorder="1" applyAlignment="1">
      <alignment horizontal="center" vertical="center" shrinkToFit="1"/>
    </xf>
    <xf numFmtId="183" fontId="21" fillId="0" borderId="30" xfId="0" applyNumberFormat="1" applyFont="1" applyFill="1" applyBorder="1" applyAlignment="1">
      <alignment horizontal="center" vertical="center" wrapText="1" shrinkToFit="1"/>
    </xf>
    <xf numFmtId="0" fontId="21" fillId="0" borderId="29" xfId="0" applyNumberFormat="1" applyFont="1" applyFill="1" applyBorder="1" applyAlignment="1">
      <alignment horizontal="center" vertical="center" shrinkToFit="1"/>
    </xf>
    <xf numFmtId="188" fontId="21" fillId="0" borderId="15" xfId="0" applyNumberFormat="1" applyFont="1" applyFill="1" applyBorder="1" applyAlignment="1">
      <alignment horizontal="center" vertical="center" shrinkToFit="1"/>
    </xf>
    <xf numFmtId="0" fontId="22" fillId="0" borderId="29" xfId="0" applyFont="1" applyFill="1" applyBorder="1" applyAlignment="1">
      <alignment horizontal="center" vertical="center" shrinkToFit="1"/>
    </xf>
    <xf numFmtId="182" fontId="22" fillId="0" borderId="29" xfId="0" applyNumberFormat="1" applyFont="1" applyFill="1" applyBorder="1" applyAlignment="1">
      <alignment horizontal="center" vertical="center" shrinkToFit="1"/>
    </xf>
    <xf numFmtId="188" fontId="22" fillId="0" borderId="15" xfId="0" applyNumberFormat="1" applyFont="1" applyFill="1" applyBorder="1" applyAlignment="1">
      <alignment horizontal="center" vertical="center" shrinkToFit="1"/>
    </xf>
    <xf numFmtId="188" fontId="23" fillId="0" borderId="0" xfId="0" applyNumberFormat="1" applyFont="1" applyFill="1" applyBorder="1" applyAlignment="1">
      <alignment horizontal="center" vertical="center" shrinkToFit="1"/>
    </xf>
    <xf numFmtId="0" fontId="22" fillId="0" borderId="29" xfId="0" applyNumberFormat="1" applyFont="1" applyFill="1" applyBorder="1" applyAlignment="1">
      <alignment horizontal="center" vertical="center" shrinkToFit="1"/>
    </xf>
    <xf numFmtId="183" fontId="26" fillId="0" borderId="0" xfId="0" applyNumberFormat="1" applyFont="1" applyFill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NumberFormat="1" applyFont="1" applyFill="1" applyAlignment="1">
      <alignment vertical="center"/>
    </xf>
    <xf numFmtId="0" fontId="23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7" fillId="0" borderId="0" xfId="0" applyNumberFormat="1" applyFont="1" applyFill="1" applyAlignment="1">
      <alignment horizontal="center" vertical="center" shrinkToFit="1"/>
    </xf>
    <xf numFmtId="188" fontId="27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182" fontId="20" fillId="0" borderId="27" xfId="0" applyNumberFormat="1" applyFont="1" applyFill="1" applyBorder="1" applyAlignment="1">
      <alignment horizontal="center" vertical="center" shrinkToFit="1"/>
    </xf>
    <xf numFmtId="182" fontId="20" fillId="0" borderId="39" xfId="0" applyNumberFormat="1" applyFont="1" applyFill="1" applyBorder="1" applyAlignment="1">
      <alignment horizontal="center" vertical="center" wrapText="1"/>
    </xf>
    <xf numFmtId="181" fontId="20" fillId="0" borderId="23" xfId="0" applyNumberFormat="1" applyFont="1" applyFill="1" applyBorder="1" applyAlignment="1">
      <alignment horizontal="center" vertical="center" wrapText="1"/>
    </xf>
    <xf numFmtId="181" fontId="20" fillId="0" borderId="23" xfId="0" applyNumberFormat="1" applyFont="1" applyFill="1" applyBorder="1" applyAlignment="1">
      <alignment horizontal="center" vertical="center" shrinkToFit="1"/>
    </xf>
    <xf numFmtId="181" fontId="20" fillId="0" borderId="25" xfId="0" applyNumberFormat="1" applyFont="1" applyFill="1" applyBorder="1" applyAlignment="1">
      <alignment horizontal="center" vertical="center" wrapText="1"/>
    </xf>
    <xf numFmtId="182" fontId="20" fillId="0" borderId="27" xfId="0" applyNumberFormat="1" applyFont="1" applyFill="1" applyBorder="1" applyAlignment="1">
      <alignment horizontal="center" vertical="center" wrapText="1"/>
    </xf>
    <xf numFmtId="182" fontId="22" fillId="0" borderId="44" xfId="0" applyNumberFormat="1" applyFont="1" applyFill="1" applyBorder="1" applyAlignment="1">
      <alignment horizontal="center" vertical="center" shrinkToFit="1"/>
    </xf>
    <xf numFmtId="182" fontId="21" fillId="0" borderId="15" xfId="0" applyNumberFormat="1" applyFont="1" applyFill="1" applyBorder="1" applyAlignment="1">
      <alignment horizontal="center" vertical="center" shrinkToFit="1"/>
    </xf>
    <xf numFmtId="182" fontId="27" fillId="0" borderId="0" xfId="0" applyNumberFormat="1" applyFont="1" applyFill="1" applyAlignment="1">
      <alignment horizontal="center" vertical="center"/>
    </xf>
    <xf numFmtId="183" fontId="21" fillId="0" borderId="45" xfId="0" applyNumberFormat="1" applyFont="1" applyFill="1" applyBorder="1" applyAlignment="1">
      <alignment horizontal="center" vertical="center" wrapText="1" shrinkToFit="1"/>
    </xf>
    <xf numFmtId="49" fontId="5" fillId="0" borderId="23" xfId="0" applyNumberFormat="1" applyFont="1" applyFill="1" applyBorder="1" applyAlignment="1">
      <alignment horizontal="center" vertical="center" shrinkToFit="1"/>
    </xf>
    <xf numFmtId="188" fontId="5" fillId="0" borderId="23" xfId="0" applyNumberFormat="1" applyFont="1" applyFill="1" applyBorder="1" applyAlignment="1">
      <alignment horizontal="center" vertical="center" shrinkToFit="1"/>
    </xf>
    <xf numFmtId="182" fontId="5" fillId="0" borderId="23" xfId="0" applyNumberFormat="1" applyFont="1" applyFill="1" applyBorder="1" applyAlignment="1">
      <alignment vertical="center" shrinkToFit="1"/>
    </xf>
    <xf numFmtId="188" fontId="25" fillId="0" borderId="23" xfId="0" applyNumberFormat="1" applyFont="1" applyFill="1" applyBorder="1" applyAlignment="1">
      <alignment horizontal="center" vertical="center" shrinkToFit="1"/>
    </xf>
    <xf numFmtId="0" fontId="25" fillId="0" borderId="27" xfId="0" applyNumberFormat="1" applyFont="1" applyFill="1" applyBorder="1" applyAlignment="1">
      <alignment horizontal="center" vertical="center" shrinkToFit="1"/>
    </xf>
    <xf numFmtId="0" fontId="25" fillId="0" borderId="27" xfId="0" applyNumberFormat="1" applyFont="1" applyFill="1" applyBorder="1" applyAlignment="1">
      <alignment vertical="center" shrinkToFit="1"/>
    </xf>
    <xf numFmtId="0" fontId="2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right" vertical="center" shrinkToFit="1"/>
    </xf>
    <xf numFmtId="0" fontId="25" fillId="0" borderId="0" xfId="0" applyFont="1" applyFill="1" applyAlignment="1">
      <alignment horizontal="right" vertical="center" shrinkToFit="1"/>
    </xf>
    <xf numFmtId="188" fontId="5" fillId="0" borderId="27" xfId="0" applyNumberFormat="1" applyFont="1" applyFill="1" applyBorder="1" applyAlignment="1">
      <alignment horizontal="center" vertical="center" shrinkToFit="1"/>
    </xf>
    <xf numFmtId="0" fontId="30" fillId="0" borderId="33" xfId="0" applyFont="1" applyFill="1" applyBorder="1" applyAlignment="1">
      <alignment vertical="center"/>
    </xf>
    <xf numFmtId="0" fontId="27" fillId="0" borderId="33" xfId="0" applyFont="1" applyFill="1" applyBorder="1" applyAlignment="1">
      <alignment vertical="center"/>
    </xf>
    <xf numFmtId="186" fontId="25" fillId="0" borderId="46" xfId="0" applyNumberFormat="1" applyFont="1" applyFill="1" applyBorder="1" applyAlignment="1">
      <alignment vertical="center" shrinkToFit="1"/>
    </xf>
    <xf numFmtId="0" fontId="25" fillId="0" borderId="41" xfId="0" applyNumberFormat="1" applyFont="1" applyFill="1" applyBorder="1" applyAlignment="1">
      <alignment horizontal="center" vertical="center" shrinkToFit="1"/>
    </xf>
    <xf numFmtId="0" fontId="25" fillId="0" borderId="46" xfId="0" applyNumberFormat="1" applyFont="1" applyFill="1" applyBorder="1" applyAlignment="1">
      <alignment horizontal="center" vertical="center" shrinkToFit="1"/>
    </xf>
    <xf numFmtId="188" fontId="23" fillId="0" borderId="47" xfId="0" applyNumberFormat="1" applyFont="1" applyFill="1" applyBorder="1" applyAlignment="1">
      <alignment horizontal="center" vertical="center" shrinkToFit="1"/>
    </xf>
    <xf numFmtId="0" fontId="23" fillId="0" borderId="48" xfId="0" applyNumberFormat="1" applyFont="1" applyFill="1" applyBorder="1" applyAlignment="1">
      <alignment horizontal="center" vertical="center"/>
    </xf>
    <xf numFmtId="188" fontId="23" fillId="0" borderId="49" xfId="0" applyNumberFormat="1" applyFont="1" applyFill="1" applyBorder="1" applyAlignment="1">
      <alignment horizontal="center" vertical="center" shrinkToFit="1"/>
    </xf>
    <xf numFmtId="0" fontId="23" fillId="0" borderId="50" xfId="0" applyNumberFormat="1" applyFont="1" applyFill="1" applyBorder="1" applyAlignment="1">
      <alignment horizontal="center" vertical="center" wrapText="1"/>
    </xf>
    <xf numFmtId="188" fontId="23" fillId="0" borderId="51" xfId="0" applyNumberFormat="1" applyFont="1" applyFill="1" applyBorder="1" applyAlignment="1">
      <alignment horizontal="center" vertical="center" wrapText="1"/>
    </xf>
    <xf numFmtId="0" fontId="0" fillId="0" borderId="0" xfId="33">
      <alignment vertical="center"/>
      <protection/>
    </xf>
    <xf numFmtId="0" fontId="0" fillId="0" borderId="0" xfId="33" applyFont="1">
      <alignment vertical="center"/>
      <protection/>
    </xf>
    <xf numFmtId="0" fontId="31" fillId="0" borderId="29" xfId="33" applyFont="1" applyBorder="1" applyAlignment="1">
      <alignment horizontal="center" vertical="center" shrinkToFit="1"/>
      <protection/>
    </xf>
    <xf numFmtId="0" fontId="34" fillId="0" borderId="29" xfId="33" applyFont="1" applyBorder="1" applyAlignment="1">
      <alignment horizontal="center" vertical="center" shrinkToFit="1"/>
      <protection/>
    </xf>
    <xf numFmtId="0" fontId="31" fillId="0" borderId="52" xfId="33" applyFont="1" applyBorder="1" applyAlignment="1">
      <alignment horizontal="center" vertical="center" shrinkToFit="1"/>
      <protection/>
    </xf>
    <xf numFmtId="0" fontId="31" fillId="0" borderId="53" xfId="33" applyFont="1" applyBorder="1" applyAlignment="1">
      <alignment horizontal="center" vertical="center" shrinkToFit="1"/>
      <protection/>
    </xf>
    <xf numFmtId="0" fontId="31" fillId="0" borderId="29" xfId="33" applyFont="1" applyBorder="1" applyAlignment="1">
      <alignment horizontal="center" vertical="center" wrapText="1"/>
      <protection/>
    </xf>
    <xf numFmtId="0" fontId="31" fillId="0" borderId="14" xfId="33" applyFont="1" applyBorder="1" applyAlignment="1">
      <alignment horizontal="center" vertical="center" wrapText="1"/>
      <protection/>
    </xf>
    <xf numFmtId="0" fontId="31" fillId="0" borderId="54" xfId="33" applyFont="1" applyBorder="1" applyAlignment="1">
      <alignment horizontal="center" vertical="center" wrapText="1"/>
      <protection/>
    </xf>
    <xf numFmtId="0" fontId="31" fillId="0" borderId="24" xfId="33" applyFont="1" applyBorder="1" applyAlignment="1">
      <alignment horizontal="center" vertical="center" shrinkToFit="1"/>
      <protection/>
    </xf>
    <xf numFmtId="0" fontId="34" fillId="0" borderId="24" xfId="33" applyFont="1" applyBorder="1" applyAlignment="1">
      <alignment horizontal="center" vertical="center" shrinkToFit="1"/>
      <protection/>
    </xf>
    <xf numFmtId="0" fontId="31" fillId="0" borderId="55" xfId="33" applyFont="1" applyBorder="1" applyAlignment="1">
      <alignment horizontal="center" vertical="center" wrapText="1"/>
      <protection/>
    </xf>
    <xf numFmtId="0" fontId="31" fillId="0" borderId="52" xfId="33" applyFont="1" applyBorder="1" applyAlignment="1">
      <alignment horizontal="center" vertical="center" wrapText="1"/>
      <protection/>
    </xf>
    <xf numFmtId="0" fontId="31" fillId="0" borderId="54" xfId="33" applyFont="1" applyBorder="1" applyAlignment="1">
      <alignment horizontal="center" vertical="center" shrinkToFit="1"/>
      <protection/>
    </xf>
    <xf numFmtId="0" fontId="31" fillId="0" borderId="56" xfId="33" applyFont="1" applyBorder="1" applyAlignment="1">
      <alignment horizontal="center" vertical="center" wrapText="1"/>
      <protection/>
    </xf>
    <xf numFmtId="0" fontId="31" fillId="0" borderId="56" xfId="33" applyFont="1" applyBorder="1" applyAlignment="1">
      <alignment horizontal="center" vertical="center" shrinkToFit="1"/>
      <protection/>
    </xf>
    <xf numFmtId="0" fontId="31" fillId="0" borderId="57" xfId="33" applyFont="1" applyBorder="1" applyAlignment="1">
      <alignment horizontal="center" vertical="center" shrinkToFit="1"/>
      <protection/>
    </xf>
    <xf numFmtId="0" fontId="31" fillId="0" borderId="58" xfId="33" applyFont="1" applyBorder="1" applyAlignment="1">
      <alignment horizontal="center" vertical="center" wrapText="1"/>
      <protection/>
    </xf>
    <xf numFmtId="0" fontId="0" fillId="0" borderId="0" xfId="33" applyBorder="1">
      <alignment vertical="center"/>
      <protection/>
    </xf>
    <xf numFmtId="1" fontId="0" fillId="0" borderId="0" xfId="33" applyNumberFormat="1">
      <alignment vertical="center"/>
      <protection/>
    </xf>
    <xf numFmtId="0" fontId="31" fillId="0" borderId="59" xfId="33" applyFont="1" applyBorder="1" applyAlignment="1">
      <alignment horizontal="center" vertical="center" wrapText="1"/>
      <protection/>
    </xf>
    <xf numFmtId="0" fontId="31" fillId="0" borderId="60" xfId="33" applyFont="1" applyBorder="1" applyAlignment="1">
      <alignment horizontal="center" vertical="center" wrapText="1"/>
      <protection/>
    </xf>
    <xf numFmtId="0" fontId="31" fillId="0" borderId="61" xfId="33" applyFont="1" applyBorder="1" applyAlignment="1">
      <alignment horizontal="center" vertical="center" wrapText="1"/>
      <protection/>
    </xf>
    <xf numFmtId="0" fontId="31" fillId="0" borderId="62" xfId="33" applyFont="1" applyBorder="1" applyAlignment="1">
      <alignment horizontal="center" vertical="center" wrapText="1"/>
      <protection/>
    </xf>
    <xf numFmtId="0" fontId="31" fillId="0" borderId="63" xfId="33" applyFont="1" applyBorder="1" applyAlignment="1">
      <alignment horizontal="center" vertical="center" shrinkToFit="1"/>
      <protection/>
    </xf>
    <xf numFmtId="0" fontId="31" fillId="0" borderId="64" xfId="33" applyFont="1" applyBorder="1" applyAlignment="1">
      <alignment horizontal="center" vertical="center" shrinkToFit="1"/>
      <protection/>
    </xf>
    <xf numFmtId="0" fontId="31" fillId="0" borderId="65" xfId="33" applyFont="1" applyBorder="1" applyAlignment="1">
      <alignment horizontal="center" vertical="center" shrinkToFit="1"/>
      <protection/>
    </xf>
    <xf numFmtId="0" fontId="31" fillId="0" borderId="66" xfId="33" applyFont="1" applyBorder="1" applyAlignment="1">
      <alignment horizontal="center" vertical="center" shrinkToFit="1"/>
      <protection/>
    </xf>
    <xf numFmtId="0" fontId="31" fillId="0" borderId="67" xfId="33" applyFont="1" applyBorder="1" applyAlignment="1">
      <alignment horizontal="center" vertical="center" wrapText="1"/>
      <protection/>
    </xf>
    <xf numFmtId="0" fontId="31" fillId="0" borderId="68" xfId="33" applyFont="1" applyBorder="1" applyAlignment="1">
      <alignment horizontal="center" vertical="center" wrapText="1"/>
      <protection/>
    </xf>
    <xf numFmtId="0" fontId="31" fillId="0" borderId="69" xfId="33" applyFont="1" applyBorder="1" applyAlignment="1">
      <alignment horizontal="center" vertical="center" wrapText="1"/>
      <protection/>
    </xf>
    <xf numFmtId="0" fontId="31" fillId="0" borderId="70" xfId="33" applyFont="1" applyBorder="1" applyAlignment="1">
      <alignment horizontal="center" vertical="center" wrapText="1"/>
      <protection/>
    </xf>
    <xf numFmtId="0" fontId="31" fillId="0" borderId="71" xfId="33" applyFont="1" applyBorder="1" applyAlignment="1">
      <alignment horizontal="center" vertical="center" wrapText="1"/>
      <protection/>
    </xf>
    <xf numFmtId="0" fontId="31" fillId="0" borderId="72" xfId="33" applyFont="1" applyBorder="1" applyAlignment="1">
      <alignment horizontal="center" vertical="center" wrapText="1"/>
      <protection/>
    </xf>
    <xf numFmtId="0" fontId="0" fillId="0" borderId="73" xfId="33" applyBorder="1" applyAlignment="1">
      <alignment horizontal="center" vertical="center" shrinkToFit="1"/>
      <protection/>
    </xf>
    <xf numFmtId="0" fontId="31" fillId="0" borderId="71" xfId="33" applyFont="1" applyBorder="1" applyAlignment="1">
      <alignment horizontal="center" vertical="center" shrinkToFit="1"/>
      <protection/>
    </xf>
    <xf numFmtId="0" fontId="31" fillId="0" borderId="74" xfId="33" applyFont="1" applyBorder="1" applyAlignment="1">
      <alignment horizontal="center" vertical="center" wrapText="1"/>
      <protection/>
    </xf>
    <xf numFmtId="1" fontId="0" fillId="0" borderId="23" xfId="33" applyNumberFormat="1" applyBorder="1">
      <alignment vertical="center"/>
      <protection/>
    </xf>
    <xf numFmtId="1" fontId="0" fillId="0" borderId="65" xfId="33" applyNumberFormat="1" applyBorder="1">
      <alignment vertical="center"/>
      <protection/>
    </xf>
    <xf numFmtId="0" fontId="39" fillId="0" borderId="29" xfId="33" applyFont="1" applyBorder="1" applyAlignment="1">
      <alignment horizontal="center" vertical="center" shrinkToFit="1"/>
      <protection/>
    </xf>
    <xf numFmtId="0" fontId="39" fillId="0" borderId="65" xfId="33" applyFont="1" applyBorder="1" applyAlignment="1">
      <alignment horizontal="center" vertical="center" wrapText="1"/>
      <protection/>
    </xf>
    <xf numFmtId="0" fontId="39" fillId="0" borderId="24" xfId="33" applyFont="1" applyBorder="1" applyAlignment="1">
      <alignment horizontal="center" vertical="center" shrinkToFit="1"/>
      <protection/>
    </xf>
    <xf numFmtId="0" fontId="39" fillId="0" borderId="14" xfId="33" applyFont="1" applyBorder="1" applyAlignment="1">
      <alignment horizontal="center" vertical="center" wrapText="1"/>
      <protection/>
    </xf>
    <xf numFmtId="0" fontId="31" fillId="0" borderId="61" xfId="33" applyFont="1" applyBorder="1" applyAlignment="1">
      <alignment horizontal="center" vertical="center" shrinkToFit="1"/>
      <protection/>
    </xf>
    <xf numFmtId="0" fontId="37" fillId="0" borderId="61" xfId="33" applyFont="1" applyBorder="1" applyAlignment="1">
      <alignment horizontal="center" vertical="center" wrapText="1"/>
      <protection/>
    </xf>
    <xf numFmtId="0" fontId="37" fillId="0" borderId="63" xfId="33" applyFont="1" applyBorder="1" applyAlignment="1">
      <alignment horizontal="center" vertical="center" wrapText="1"/>
      <protection/>
    </xf>
    <xf numFmtId="0" fontId="37" fillId="0" borderId="75" xfId="33" applyFont="1" applyBorder="1" applyAlignment="1">
      <alignment horizontal="center" vertical="center" wrapText="1"/>
      <protection/>
    </xf>
    <xf numFmtId="0" fontId="37" fillId="0" borderId="72" xfId="33" applyFont="1" applyBorder="1" applyAlignment="1">
      <alignment horizontal="center" vertical="center" wrapText="1"/>
      <protection/>
    </xf>
    <xf numFmtId="0" fontId="31" fillId="0" borderId="76" xfId="33" applyFont="1" applyBorder="1" applyAlignment="1">
      <alignment horizontal="center" vertical="center" wrapText="1"/>
      <protection/>
    </xf>
    <xf numFmtId="0" fontId="31" fillId="0" borderId="77" xfId="33" applyFont="1" applyBorder="1" applyAlignment="1">
      <alignment horizontal="center" vertical="center" wrapText="1"/>
      <protection/>
    </xf>
    <xf numFmtId="0" fontId="31" fillId="0" borderId="78" xfId="33" applyFont="1" applyBorder="1" applyAlignment="1">
      <alignment horizontal="center" vertical="center" wrapText="1"/>
      <protection/>
    </xf>
    <xf numFmtId="0" fontId="31" fillId="0" borderId="63" xfId="33" applyFont="1" applyBorder="1" applyAlignment="1">
      <alignment horizontal="center" vertical="center" wrapText="1"/>
      <protection/>
    </xf>
    <xf numFmtId="0" fontId="31" fillId="0" borderId="79" xfId="33" applyFont="1" applyBorder="1" applyAlignment="1">
      <alignment horizontal="center" vertical="center" wrapText="1"/>
      <protection/>
    </xf>
    <xf numFmtId="0" fontId="0" fillId="0" borderId="61" xfId="39" applyNumberFormat="1" applyFont="1" applyBorder="1" applyAlignment="1">
      <alignment horizontal="center" vertical="center" shrinkToFit="1"/>
      <protection/>
    </xf>
    <xf numFmtId="0" fontId="0" fillId="0" borderId="63" xfId="39" applyNumberFormat="1" applyFont="1" applyBorder="1" applyAlignment="1">
      <alignment horizontal="center" vertical="center" shrinkToFit="1"/>
      <protection/>
    </xf>
    <xf numFmtId="0" fontId="37" fillId="0" borderId="80" xfId="33" applyFont="1" applyBorder="1" applyAlignment="1">
      <alignment horizontal="center" vertical="center" wrapText="1"/>
      <protection/>
    </xf>
    <xf numFmtId="0" fontId="35" fillId="0" borderId="64" xfId="33" applyFont="1" applyBorder="1" applyAlignment="1">
      <alignment horizontal="center" vertical="center" shrinkToFit="1"/>
      <protection/>
    </xf>
    <xf numFmtId="0" fontId="35" fillId="0" borderId="63" xfId="33" applyFont="1" applyBorder="1" applyAlignment="1">
      <alignment horizontal="center" vertical="center" shrinkToFit="1"/>
      <protection/>
    </xf>
    <xf numFmtId="0" fontId="35" fillId="0" borderId="72" xfId="33" applyFont="1" applyBorder="1" applyAlignment="1">
      <alignment horizontal="center" vertical="center" shrinkToFit="1"/>
      <protection/>
    </xf>
    <xf numFmtId="0" fontId="31" fillId="0" borderId="81" xfId="33" applyFont="1" applyBorder="1" applyAlignment="1">
      <alignment horizontal="center" vertical="center" wrapText="1"/>
      <protection/>
    </xf>
    <xf numFmtId="0" fontId="31" fillId="0" borderId="77" xfId="33" applyFont="1" applyBorder="1" applyAlignment="1">
      <alignment horizontal="center" vertical="center" shrinkToFit="1"/>
      <protection/>
    </xf>
    <xf numFmtId="0" fontId="39" fillId="0" borderId="14" xfId="33" applyFont="1" applyBorder="1" applyAlignment="1">
      <alignment horizontal="center" vertical="center" shrinkToFit="1"/>
      <protection/>
    </xf>
    <xf numFmtId="1" fontId="38" fillId="0" borderId="65" xfId="33" applyNumberFormat="1" applyFont="1" applyBorder="1">
      <alignment vertical="center"/>
      <protection/>
    </xf>
    <xf numFmtId="1" fontId="0" fillId="0" borderId="23" xfId="33" applyNumberFormat="1" applyBorder="1" applyAlignment="1">
      <alignment horizontal="right" vertical="center"/>
      <protection/>
    </xf>
    <xf numFmtId="1" fontId="0" fillId="0" borderId="65" xfId="33" applyNumberFormat="1" applyBorder="1" applyAlignment="1">
      <alignment horizontal="right" vertical="center"/>
      <protection/>
    </xf>
    <xf numFmtId="1" fontId="0" fillId="0" borderId="82" xfId="33" applyNumberFormat="1" applyBorder="1">
      <alignment vertical="center"/>
      <protection/>
    </xf>
    <xf numFmtId="1" fontId="0" fillId="0" borderId="82" xfId="33" applyNumberFormat="1" applyBorder="1" applyAlignment="1">
      <alignment horizontal="right" vertical="center"/>
      <protection/>
    </xf>
    <xf numFmtId="0" fontId="36" fillId="0" borderId="83" xfId="33" applyFont="1" applyBorder="1" applyAlignment="1">
      <alignment vertical="center" textRotation="255" wrapText="1"/>
      <protection/>
    </xf>
    <xf numFmtId="1" fontId="0" fillId="0" borderId="84" xfId="33" applyNumberFormat="1" applyBorder="1">
      <alignment vertical="center"/>
      <protection/>
    </xf>
    <xf numFmtId="0" fontId="31" fillId="0" borderId="85" xfId="33" applyFont="1" applyBorder="1" applyAlignment="1">
      <alignment horizontal="center" vertical="center" wrapText="1"/>
      <protection/>
    </xf>
    <xf numFmtId="0" fontId="31" fillId="0" borderId="82" xfId="33" applyFont="1" applyBorder="1" applyAlignment="1">
      <alignment horizontal="center" vertical="center" wrapText="1"/>
      <protection/>
    </xf>
    <xf numFmtId="0" fontId="5" fillId="0" borderId="45" xfId="0" applyFont="1" applyBorder="1" applyAlignment="1">
      <alignment vertical="center" textRotation="255"/>
    </xf>
    <xf numFmtId="0" fontId="5" fillId="0" borderId="30" xfId="0" applyFont="1" applyBorder="1" applyAlignment="1">
      <alignment vertical="center" textRotation="255"/>
    </xf>
    <xf numFmtId="0" fontId="6" fillId="0" borderId="44" xfId="0" applyFont="1" applyBorder="1" applyAlignment="1">
      <alignment horizontal="center" vertical="center"/>
    </xf>
    <xf numFmtId="0" fontId="5" fillId="0" borderId="86" xfId="0" applyFont="1" applyBorder="1" applyAlignment="1">
      <alignment vertical="center" textRotation="255"/>
    </xf>
    <xf numFmtId="0" fontId="1" fillId="0" borderId="0" xfId="0" applyFont="1" applyBorder="1" applyAlignment="1">
      <alignment horizontal="right" shrinkToFit="1"/>
    </xf>
    <xf numFmtId="0" fontId="1" fillId="0" borderId="0" xfId="0" applyFont="1" applyAlignment="1">
      <alignment horizontal="right"/>
    </xf>
    <xf numFmtId="0" fontId="8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8" fillId="0" borderId="53" xfId="0" applyFont="1" applyBorder="1" applyAlignment="1">
      <alignment horizontal="left" vertical="center" shrinkToFit="1"/>
    </xf>
    <xf numFmtId="0" fontId="8" fillId="0" borderId="87" xfId="0" applyFont="1" applyBorder="1" applyAlignment="1">
      <alignment horizontal="right"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58" xfId="0" applyFont="1" applyBorder="1" applyAlignment="1">
      <alignment horizontal="left" vertical="center" shrinkToFit="1"/>
    </xf>
    <xf numFmtId="0" fontId="4" fillId="0" borderId="19" xfId="0" applyFont="1" applyBorder="1" applyAlignment="1">
      <alignment horizontal="left" vertical="center" shrinkToFit="1"/>
    </xf>
    <xf numFmtId="0" fontId="8" fillId="0" borderId="19" xfId="0" applyFont="1" applyBorder="1" applyAlignment="1">
      <alignment horizontal="left" vertical="center" shrinkToFit="1"/>
    </xf>
    <xf numFmtId="0" fontId="4" fillId="0" borderId="52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right" vertical="center" shrinkToFit="1"/>
    </xf>
    <xf numFmtId="0" fontId="4" fillId="0" borderId="14" xfId="0" applyFont="1" applyBorder="1" applyAlignment="1">
      <alignment horizontal="left" vertical="center" shrinkToFit="1"/>
    </xf>
    <xf numFmtId="0" fontId="4" fillId="0" borderId="53" xfId="0" applyFont="1" applyBorder="1" applyAlignment="1">
      <alignment horizontal="left" vertical="center" shrinkToFit="1"/>
    </xf>
    <xf numFmtId="0" fontId="4" fillId="0" borderId="87" xfId="0" applyFont="1" applyBorder="1" applyAlignment="1">
      <alignment horizontal="right" vertical="center" shrinkToFit="1"/>
    </xf>
    <xf numFmtId="0" fontId="8" fillId="0" borderId="58" xfId="0" applyFont="1" applyBorder="1" applyAlignment="1">
      <alignment horizontal="left" vertical="center" shrinkToFit="1"/>
    </xf>
    <xf numFmtId="0" fontId="1" fillId="0" borderId="88" xfId="0" applyFont="1" applyBorder="1" applyAlignment="1">
      <alignment horizontal="center"/>
    </xf>
    <xf numFmtId="0" fontId="4" fillId="0" borderId="89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right" vertical="center" shrinkToFit="1"/>
    </xf>
    <xf numFmtId="0" fontId="4" fillId="0" borderId="17" xfId="0" applyFont="1" applyBorder="1" applyAlignment="1">
      <alignment horizontal="left" vertical="center" shrinkToFit="1"/>
    </xf>
    <xf numFmtId="0" fontId="1" fillId="0" borderId="90" xfId="39" applyNumberFormat="1" applyFont="1" applyBorder="1" applyAlignment="1">
      <alignment horizontal="left" vertical="center" shrinkToFit="1"/>
      <protection/>
    </xf>
    <xf numFmtId="0" fontId="1" fillId="0" borderId="91" xfId="39" applyNumberFormat="1" applyFont="1" applyBorder="1" applyAlignment="1">
      <alignment horizontal="left" vertical="center" shrinkToFit="1"/>
      <protection/>
    </xf>
    <xf numFmtId="1" fontId="38" fillId="0" borderId="23" xfId="33" applyNumberFormat="1" applyFont="1" applyBorder="1" applyAlignment="1">
      <alignment vertical="center" shrinkToFit="1"/>
      <protection/>
    </xf>
    <xf numFmtId="1" fontId="0" fillId="0" borderId="38" xfId="33" applyNumberFormat="1" applyBorder="1" applyAlignment="1">
      <alignment horizontal="right" vertical="center"/>
      <protection/>
    </xf>
    <xf numFmtId="1" fontId="0" fillId="0" borderId="92" xfId="33" applyNumberFormat="1" applyBorder="1">
      <alignment vertical="center"/>
      <protection/>
    </xf>
    <xf numFmtId="1" fontId="0" fillId="0" borderId="0" xfId="33" applyNumberFormat="1" applyBorder="1">
      <alignment vertical="center"/>
      <protection/>
    </xf>
    <xf numFmtId="1" fontId="0" fillId="0" borderId="74" xfId="33" applyNumberFormat="1" applyBorder="1">
      <alignment vertical="center"/>
      <protection/>
    </xf>
    <xf numFmtId="1" fontId="0" fillId="0" borderId="29" xfId="33" applyNumberFormat="1" applyBorder="1" applyAlignment="1">
      <alignment horizontal="right" vertical="center"/>
      <protection/>
    </xf>
    <xf numFmtId="1" fontId="0" fillId="0" borderId="65" xfId="33" applyNumberFormat="1" applyBorder="1" applyAlignment="1">
      <alignment vertical="center" shrinkToFit="1"/>
      <protection/>
    </xf>
    <xf numFmtId="1" fontId="38" fillId="0" borderId="52" xfId="33" applyNumberFormat="1" applyFont="1" applyBorder="1" applyAlignment="1">
      <alignment vertical="center" shrinkToFit="1"/>
      <protection/>
    </xf>
    <xf numFmtId="1" fontId="38" fillId="0" borderId="82" xfId="33" applyNumberFormat="1" applyFont="1" applyBorder="1" applyAlignment="1">
      <alignment vertical="center" shrinkToFit="1"/>
      <protection/>
    </xf>
    <xf numFmtId="0" fontId="1" fillId="0" borderId="90" xfId="39" applyNumberFormat="1" applyFont="1" applyBorder="1" applyAlignment="1">
      <alignment vertical="center" shrinkToFit="1"/>
      <protection/>
    </xf>
    <xf numFmtId="0" fontId="1" fillId="0" borderId="40" xfId="39" applyNumberFormat="1" applyFont="1" applyBorder="1" applyAlignment="1">
      <alignment horizontal="right" vertical="center" shrinkToFit="1"/>
      <protection/>
    </xf>
    <xf numFmtId="0" fontId="1" fillId="0" borderId="91" xfId="39" applyNumberFormat="1" applyFont="1" applyBorder="1" applyAlignment="1">
      <alignment horizontal="right" vertical="center" shrinkToFit="1"/>
      <protection/>
    </xf>
    <xf numFmtId="0" fontId="1" fillId="0" borderId="93" xfId="39" applyNumberFormat="1" applyFont="1" applyBorder="1" applyAlignment="1">
      <alignment vertical="center" shrinkToFit="1"/>
      <protection/>
    </xf>
    <xf numFmtId="0" fontId="1" fillId="0" borderId="40" xfId="39" applyNumberFormat="1" applyFont="1" applyBorder="1" applyAlignment="1">
      <alignment horizontal="left" vertical="center" shrinkToFit="1"/>
      <protection/>
    </xf>
    <xf numFmtId="0" fontId="1" fillId="0" borderId="93" xfId="39" applyNumberFormat="1" applyFont="1" applyBorder="1" applyAlignment="1">
      <alignment horizontal="left" vertical="center" shrinkToFit="1"/>
      <protection/>
    </xf>
    <xf numFmtId="0" fontId="1" fillId="0" borderId="94" xfId="39" applyNumberFormat="1" applyFont="1" applyBorder="1" applyAlignment="1">
      <alignment horizontal="left" vertical="center" shrinkToFit="1"/>
      <protection/>
    </xf>
    <xf numFmtId="182" fontId="23" fillId="0" borderId="95" xfId="0" applyNumberFormat="1" applyFont="1" applyFill="1" applyBorder="1" applyAlignment="1">
      <alignment horizontal="center" vertical="center" shrinkToFit="1"/>
    </xf>
    <xf numFmtId="0" fontId="25" fillId="0" borderId="23" xfId="0" applyNumberFormat="1" applyFont="1" applyFill="1" applyBorder="1" applyAlignment="1">
      <alignment horizontal="right" vertical="center" shrinkToFit="1"/>
    </xf>
    <xf numFmtId="0" fontId="25" fillId="0" borderId="27" xfId="0" applyNumberFormat="1" applyFont="1" applyFill="1" applyBorder="1" applyAlignment="1">
      <alignment horizontal="right" vertical="center"/>
    </xf>
    <xf numFmtId="0" fontId="25" fillId="0" borderId="27" xfId="0" applyNumberFormat="1" applyFont="1" applyFill="1" applyBorder="1" applyAlignment="1">
      <alignment horizontal="right" vertical="center" shrinkToFit="1"/>
    </xf>
    <xf numFmtId="0" fontId="31" fillId="0" borderId="0" xfId="35" applyFont="1" applyBorder="1">
      <alignment vertical="center"/>
      <protection/>
    </xf>
    <xf numFmtId="0" fontId="0" fillId="0" borderId="0" xfId="35">
      <alignment vertical="center"/>
      <protection/>
    </xf>
    <xf numFmtId="0" fontId="31" fillId="0" borderId="0" xfId="35" applyFont="1" applyBorder="1" applyAlignment="1">
      <alignment horizontal="left" vertical="center"/>
      <protection/>
    </xf>
    <xf numFmtId="0" fontId="31" fillId="0" borderId="0" xfId="35" applyFont="1" applyAlignment="1">
      <alignment horizontal="left" vertical="center"/>
      <protection/>
    </xf>
    <xf numFmtId="0" fontId="31" fillId="0" borderId="0" xfId="35" applyFont="1" applyBorder="1" applyAlignment="1">
      <alignment vertical="center"/>
      <protection/>
    </xf>
    <xf numFmtId="197" fontId="34" fillId="0" borderId="23" xfId="35" applyNumberFormat="1" applyFont="1" applyBorder="1" applyAlignment="1">
      <alignment horizontal="center" vertical="center" wrapText="1"/>
      <protection/>
    </xf>
    <xf numFmtId="197" fontId="34" fillId="0" borderId="23" xfId="35" applyNumberFormat="1" applyFont="1" applyBorder="1" applyAlignment="1">
      <alignment horizontal="center" vertical="center"/>
      <protection/>
    </xf>
    <xf numFmtId="182" fontId="4" fillId="0" borderId="0" xfId="35" applyNumberFormat="1" applyFont="1" applyBorder="1" applyAlignment="1">
      <alignment vertical="center"/>
      <protection/>
    </xf>
    <xf numFmtId="0" fontId="41" fillId="0" borderId="0" xfId="35" applyFont="1" applyBorder="1" applyAlignment="1">
      <alignment vertical="center"/>
      <protection/>
    </xf>
    <xf numFmtId="0" fontId="4" fillId="0" borderId="0" xfId="35" applyFont="1" applyBorder="1" applyAlignment="1">
      <alignment vertical="center"/>
      <protection/>
    </xf>
    <xf numFmtId="0" fontId="31" fillId="0" borderId="13" xfId="35" applyFont="1" applyBorder="1" applyAlignment="1">
      <alignment horizontal="center" vertical="center" wrapText="1"/>
      <protection/>
    </xf>
    <xf numFmtId="0" fontId="0" fillId="0" borderId="0" xfId="35" applyAlignment="1">
      <alignment horizontal="left" vertical="center" indent="10"/>
      <protection/>
    </xf>
    <xf numFmtId="0" fontId="46" fillId="0" borderId="0" xfId="35" applyFont="1" applyAlignment="1">
      <alignment horizontal="left" vertical="center" indent="10"/>
      <protection/>
    </xf>
    <xf numFmtId="0" fontId="42" fillId="0" borderId="22" xfId="35" applyFont="1" applyBorder="1" applyAlignment="1">
      <alignment horizontal="left" vertical="center" wrapText="1"/>
      <protection/>
    </xf>
    <xf numFmtId="197" fontId="4" fillId="0" borderId="86" xfId="35" applyNumberFormat="1" applyFont="1" applyBorder="1" applyAlignment="1">
      <alignment vertical="center" shrinkToFit="1"/>
      <protection/>
    </xf>
    <xf numFmtId="197" fontId="4" fillId="0" borderId="46" xfId="35" applyNumberFormat="1" applyFont="1" applyBorder="1" applyAlignment="1">
      <alignment vertical="center" shrinkToFit="1"/>
      <protection/>
    </xf>
    <xf numFmtId="197" fontId="4" fillId="0" borderId="96" xfId="35" applyNumberFormat="1" applyFont="1" applyBorder="1" applyAlignment="1">
      <alignment vertical="center" shrinkToFit="1"/>
      <protection/>
    </xf>
    <xf numFmtId="197" fontId="4" fillId="0" borderId="52" xfId="35" applyNumberFormat="1" applyFont="1" applyBorder="1" applyAlignment="1">
      <alignment vertical="center" shrinkToFit="1"/>
      <protection/>
    </xf>
    <xf numFmtId="197" fontId="0" fillId="0" borderId="86" xfId="35" applyNumberFormat="1" applyBorder="1" applyAlignment="1">
      <alignment vertical="center" shrinkToFit="1"/>
      <protection/>
    </xf>
    <xf numFmtId="197" fontId="0" fillId="0" borderId="46" xfId="35" applyNumberFormat="1" applyBorder="1" applyAlignment="1">
      <alignment vertical="center" shrinkToFit="1"/>
      <protection/>
    </xf>
    <xf numFmtId="197" fontId="0" fillId="0" borderId="96" xfId="35" applyNumberFormat="1" applyBorder="1" applyAlignment="1">
      <alignment vertical="center" shrinkToFit="1"/>
      <protection/>
    </xf>
    <xf numFmtId="197" fontId="0" fillId="0" borderId="52" xfId="35" applyNumberFormat="1" applyBorder="1" applyAlignment="1">
      <alignment vertical="center" shrinkToFit="1"/>
      <protection/>
    </xf>
    <xf numFmtId="197" fontId="0" fillId="0" borderId="86" xfId="35" applyNumberFormat="1" applyFont="1" applyBorder="1" applyAlignment="1">
      <alignment vertical="center" shrinkToFit="1"/>
      <protection/>
    </xf>
    <xf numFmtId="197" fontId="0" fillId="0" borderId="46" xfId="35" applyNumberFormat="1" applyFont="1" applyBorder="1" applyAlignment="1">
      <alignment vertical="center" shrinkToFit="1"/>
      <protection/>
    </xf>
    <xf numFmtId="197" fontId="0" fillId="0" borderId="96" xfId="35" applyNumberFormat="1" applyFont="1" applyBorder="1" applyAlignment="1">
      <alignment vertical="center" shrinkToFit="1"/>
      <protection/>
    </xf>
    <xf numFmtId="197" fontId="0" fillId="0" borderId="52" xfId="35" applyNumberFormat="1" applyFont="1" applyBorder="1" applyAlignment="1">
      <alignment vertical="center" shrinkToFit="1"/>
      <protection/>
    </xf>
    <xf numFmtId="197" fontId="31" fillId="0" borderId="86" xfId="35" applyNumberFormat="1" applyFont="1" applyBorder="1" applyAlignment="1">
      <alignment vertical="center" shrinkToFit="1"/>
      <protection/>
    </xf>
    <xf numFmtId="197" fontId="31" fillId="0" borderId="46" xfId="35" applyNumberFormat="1" applyFont="1" applyBorder="1" applyAlignment="1">
      <alignment vertical="center" shrinkToFit="1"/>
      <protection/>
    </xf>
    <xf numFmtId="197" fontId="31" fillId="0" borderId="58" xfId="35" applyNumberFormat="1" applyFont="1" applyBorder="1" applyAlignment="1">
      <alignment vertical="center" shrinkToFit="1"/>
      <protection/>
    </xf>
    <xf numFmtId="197" fontId="0" fillId="0" borderId="58" xfId="35" applyNumberFormat="1" applyBorder="1" applyAlignment="1">
      <alignment vertical="center" shrinkToFit="1"/>
      <protection/>
    </xf>
    <xf numFmtId="197" fontId="0" fillId="0" borderId="58" xfId="35" applyNumberFormat="1" applyFont="1" applyBorder="1" applyAlignment="1">
      <alignment vertical="center" shrinkToFit="1"/>
      <protection/>
    </xf>
    <xf numFmtId="197" fontId="4" fillId="0" borderId="58" xfId="35" applyNumberFormat="1" applyFont="1" applyBorder="1" applyAlignment="1">
      <alignment vertical="center" shrinkToFit="1"/>
      <protection/>
    </xf>
    <xf numFmtId="0" fontId="42" fillId="0" borderId="97" xfId="35" applyFont="1" applyBorder="1" applyAlignment="1">
      <alignment vertical="center"/>
      <protection/>
    </xf>
    <xf numFmtId="0" fontId="31" fillId="0" borderId="0" xfId="35" applyFont="1" applyBorder="1" applyAlignment="1">
      <alignment vertical="center" textRotation="255"/>
      <protection/>
    </xf>
    <xf numFmtId="0" fontId="0" fillId="0" borderId="0" xfId="35" applyFont="1" applyBorder="1" applyAlignment="1">
      <alignment vertical="center"/>
      <protection/>
    </xf>
    <xf numFmtId="0" fontId="42" fillId="0" borderId="0" xfId="35" applyFont="1" applyBorder="1" applyAlignment="1">
      <alignment horizontal="center" vertical="center"/>
      <protection/>
    </xf>
    <xf numFmtId="0" fontId="0" fillId="0" borderId="0" xfId="35" applyAlignment="1">
      <alignment vertical="center"/>
      <protection/>
    </xf>
    <xf numFmtId="0" fontId="0" fillId="0" borderId="0" xfId="0" applyAlignment="1">
      <alignment/>
    </xf>
    <xf numFmtId="0" fontId="0" fillId="0" borderId="98" xfId="0" applyBorder="1" applyAlignment="1">
      <alignment/>
    </xf>
    <xf numFmtId="0" fontId="1" fillId="0" borderId="33" xfId="0" applyFont="1" applyBorder="1" applyAlignment="1">
      <alignment vertical="top"/>
    </xf>
    <xf numFmtId="14" fontId="1" fillId="0" borderId="33" xfId="0" applyNumberFormat="1" applyFont="1" applyBorder="1" applyAlignment="1">
      <alignment vertical="top"/>
    </xf>
    <xf numFmtId="0" fontId="1" fillId="0" borderId="33" xfId="0" applyFont="1" applyBorder="1" applyAlignment="1">
      <alignment horizontal="right" vertical="top"/>
    </xf>
    <xf numFmtId="1" fontId="31" fillId="0" borderId="0" xfId="35" applyNumberFormat="1" applyFont="1" applyBorder="1" applyAlignment="1">
      <alignment horizontal="left" vertical="center" shrinkToFit="1"/>
      <protection/>
    </xf>
    <xf numFmtId="1" fontId="44" fillId="0" borderId="97" xfId="35" applyNumberFormat="1" applyFont="1" applyBorder="1" applyAlignment="1">
      <alignment horizontal="left" vertical="center" shrinkToFit="1"/>
      <protection/>
    </xf>
    <xf numFmtId="1" fontId="44" fillId="0" borderId="41" xfId="35" applyNumberFormat="1" applyFont="1" applyBorder="1" applyAlignment="1">
      <alignment horizontal="left" vertical="center" shrinkToFit="1"/>
      <protection/>
    </xf>
    <xf numFmtId="1" fontId="44" fillId="0" borderId="43" xfId="35" applyNumberFormat="1" applyFont="1" applyBorder="1" applyAlignment="1">
      <alignment horizontal="left" vertical="center" shrinkToFit="1"/>
      <protection/>
    </xf>
    <xf numFmtId="1" fontId="0" fillId="0" borderId="97" xfId="35" applyNumberFormat="1" applyBorder="1" applyAlignment="1">
      <alignment horizontal="left" vertical="center" shrinkToFit="1"/>
      <protection/>
    </xf>
    <xf numFmtId="1" fontId="0" fillId="0" borderId="41" xfId="35" applyNumberFormat="1" applyBorder="1" applyAlignment="1">
      <alignment horizontal="left" vertical="center" shrinkToFit="1"/>
      <protection/>
    </xf>
    <xf numFmtId="1" fontId="0" fillId="0" borderId="43" xfId="35" applyNumberFormat="1" applyBorder="1" applyAlignment="1">
      <alignment horizontal="left" vertical="center" shrinkToFit="1"/>
      <protection/>
    </xf>
    <xf numFmtId="1" fontId="0" fillId="0" borderId="40" xfId="35" applyNumberFormat="1" applyBorder="1" applyAlignment="1">
      <alignment horizontal="left" vertical="center" shrinkToFit="1"/>
      <protection/>
    </xf>
    <xf numFmtId="0" fontId="45" fillId="0" borderId="39" xfId="35" applyFont="1" applyBorder="1" applyAlignment="1">
      <alignment horizontal="center" vertical="center" wrapText="1"/>
      <protection/>
    </xf>
    <xf numFmtId="1" fontId="31" fillId="0" borderId="97" xfId="35" applyNumberFormat="1" applyFont="1" applyBorder="1" applyAlignment="1">
      <alignment horizontal="left" vertical="center" shrinkToFit="1"/>
      <protection/>
    </xf>
    <xf numFmtId="1" fontId="31" fillId="0" borderId="41" xfId="35" applyNumberFormat="1" applyFont="1" applyBorder="1" applyAlignment="1">
      <alignment horizontal="left" vertical="center" shrinkToFit="1"/>
      <protection/>
    </xf>
    <xf numFmtId="1" fontId="0" fillId="0" borderId="0" xfId="35" applyNumberFormat="1" applyBorder="1" applyAlignment="1">
      <alignment horizontal="left" vertical="center" shrinkToFit="1"/>
      <protection/>
    </xf>
    <xf numFmtId="1" fontId="0" fillId="0" borderId="0" xfId="35" applyNumberFormat="1" applyFont="1" applyBorder="1" applyAlignment="1">
      <alignment horizontal="left" vertical="center" shrinkToFit="1"/>
      <protection/>
    </xf>
    <xf numFmtId="1" fontId="0" fillId="0" borderId="97" xfId="35" applyNumberFormat="1" applyFont="1" applyBorder="1" applyAlignment="1">
      <alignment horizontal="left" vertical="center" shrinkToFit="1"/>
      <protection/>
    </xf>
    <xf numFmtId="1" fontId="0" fillId="0" borderId="41" xfId="35" applyNumberFormat="1" applyFont="1" applyBorder="1" applyAlignment="1">
      <alignment horizontal="left" vertical="center" shrinkToFit="1"/>
      <protection/>
    </xf>
    <xf numFmtId="1" fontId="0" fillId="0" borderId="43" xfId="35" applyNumberFormat="1" applyFont="1" applyBorder="1" applyAlignment="1">
      <alignment horizontal="left" vertical="center" shrinkToFit="1"/>
      <protection/>
    </xf>
    <xf numFmtId="1" fontId="0" fillId="0" borderId="40" xfId="35" applyNumberFormat="1" applyFont="1" applyBorder="1" applyAlignment="1">
      <alignment horizontal="left" vertical="center" shrinkToFit="1"/>
      <protection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99" xfId="0" applyBorder="1" applyAlignment="1">
      <alignment/>
    </xf>
    <xf numFmtId="0" fontId="39" fillId="0" borderId="25" xfId="35" applyFont="1" applyBorder="1" applyAlignment="1">
      <alignment horizontal="center" vertical="center" wrapText="1"/>
      <protection/>
    </xf>
    <xf numFmtId="0" fontId="34" fillId="0" borderId="30" xfId="35" applyFont="1" applyBorder="1" applyAlignment="1">
      <alignment horizontal="center" vertical="center" shrinkToFit="1"/>
      <protection/>
    </xf>
    <xf numFmtId="0" fontId="34" fillId="0" borderId="86" xfId="35" applyFont="1" applyBorder="1" applyAlignment="1">
      <alignment horizontal="center" vertical="center" shrinkToFit="1"/>
      <protection/>
    </xf>
    <xf numFmtId="0" fontId="39" fillId="0" borderId="23" xfId="35" applyFont="1" applyBorder="1" applyAlignment="1">
      <alignment horizontal="center" vertical="center" wrapText="1"/>
      <protection/>
    </xf>
    <xf numFmtId="0" fontId="34" fillId="0" borderId="29" xfId="35" applyFont="1" applyBorder="1" applyAlignment="1">
      <alignment horizontal="center" vertical="center" shrinkToFit="1"/>
      <protection/>
    </xf>
    <xf numFmtId="9" fontId="34" fillId="0" borderId="27" xfId="35" applyNumberFormat="1" applyFont="1" applyBorder="1" applyAlignment="1">
      <alignment horizontal="center" vertical="center" shrinkToFit="1"/>
      <protection/>
    </xf>
    <xf numFmtId="183" fontId="34" fillId="0" borderId="29" xfId="35" applyNumberFormat="1" applyFont="1" applyBorder="1" applyAlignment="1">
      <alignment horizontal="center" vertical="center" wrapText="1"/>
      <protection/>
    </xf>
    <xf numFmtId="183" fontId="34" fillId="0" borderId="29" xfId="35" applyNumberFormat="1" applyFont="1" applyBorder="1" applyAlignment="1">
      <alignment horizontal="center" vertical="center"/>
      <protection/>
    </xf>
    <xf numFmtId="0" fontId="34" fillId="0" borderId="97" xfId="35" applyFont="1" applyBorder="1" applyAlignment="1">
      <alignment horizontal="center" vertical="center"/>
      <protection/>
    </xf>
    <xf numFmtId="0" fontId="34" fillId="0" borderId="44" xfId="35" applyFont="1" applyBorder="1" applyAlignment="1">
      <alignment horizontal="center" vertical="center"/>
      <protection/>
    </xf>
    <xf numFmtId="182" fontId="34" fillId="0" borderId="95" xfId="35" applyNumberFormat="1" applyFont="1" applyBorder="1" applyAlignment="1">
      <alignment horizontal="center" vertical="center"/>
      <protection/>
    </xf>
    <xf numFmtId="0" fontId="91" fillId="0" borderId="45" xfId="0" applyFont="1" applyFill="1" applyBorder="1" applyAlignment="1">
      <alignment horizontal="center" vertical="center" wrapText="1" shrinkToFit="1"/>
    </xf>
    <xf numFmtId="0" fontId="34" fillId="0" borderId="35" xfId="35" applyFont="1" applyBorder="1" applyAlignment="1">
      <alignment horizontal="center" vertical="center" wrapText="1"/>
      <protection/>
    </xf>
    <xf numFmtId="0" fontId="34" fillId="0" borderId="12" xfId="35" applyFont="1" applyBorder="1" applyAlignment="1">
      <alignment horizontal="center" vertical="center" wrapText="1"/>
      <protection/>
    </xf>
    <xf numFmtId="0" fontId="34" fillId="0" borderId="42" xfId="35" applyFont="1" applyBorder="1" applyAlignment="1">
      <alignment horizontal="center" vertical="center" wrapText="1"/>
      <protection/>
    </xf>
    <xf numFmtId="182" fontId="38" fillId="0" borderId="23" xfId="0" applyNumberFormat="1" applyFont="1" applyFill="1" applyBorder="1" applyAlignment="1">
      <alignment horizontal="center" vertical="center" wrapText="1"/>
    </xf>
    <xf numFmtId="182" fontId="38" fillId="0" borderId="95" xfId="0" applyNumberFormat="1" applyFont="1" applyFill="1" applyBorder="1" applyAlignment="1">
      <alignment horizontal="center" vertical="center" wrapText="1"/>
    </xf>
    <xf numFmtId="182" fontId="38" fillId="0" borderId="27" xfId="0" applyNumberFormat="1" applyFont="1" applyFill="1" applyBorder="1" applyAlignment="1">
      <alignment horizontal="center" vertical="center" wrapText="1"/>
    </xf>
    <xf numFmtId="182" fontId="38" fillId="0" borderId="27" xfId="0" applyNumberFormat="1" applyFont="1" applyFill="1" applyBorder="1" applyAlignment="1">
      <alignment horizontal="center" vertical="center" shrinkToFit="1"/>
    </xf>
    <xf numFmtId="182" fontId="38" fillId="0" borderId="39" xfId="0" applyNumberFormat="1" applyFont="1" applyFill="1" applyBorder="1" applyAlignment="1">
      <alignment horizontal="center" vertical="center" wrapText="1"/>
    </xf>
    <xf numFmtId="0" fontId="45" fillId="0" borderId="96" xfId="35" applyFont="1" applyBorder="1" applyAlignment="1">
      <alignment horizontal="center" vertical="center" wrapText="1"/>
      <protection/>
    </xf>
    <xf numFmtId="0" fontId="45" fillId="0" borderId="43" xfId="35" applyFont="1" applyBorder="1" applyAlignment="1">
      <alignment horizontal="center" vertical="center" wrapText="1"/>
      <protection/>
    </xf>
    <xf numFmtId="197" fontId="4" fillId="0" borderId="39" xfId="35" applyNumberFormat="1" applyFont="1" applyBorder="1" applyAlignment="1">
      <alignment vertical="center" shrinkToFit="1"/>
      <protection/>
    </xf>
    <xf numFmtId="1" fontId="0" fillId="0" borderId="95" xfId="35" applyNumberFormat="1" applyBorder="1" applyAlignment="1">
      <alignment horizontal="left" vertical="center" shrinkToFit="1"/>
      <protection/>
    </xf>
    <xf numFmtId="1" fontId="0" fillId="0" borderId="95" xfId="35" applyNumberFormat="1" applyFont="1" applyBorder="1" applyAlignment="1">
      <alignment horizontal="left" vertical="center" shrinkToFit="1"/>
      <protection/>
    </xf>
    <xf numFmtId="198" fontId="0" fillId="0" borderId="95" xfId="35" applyNumberFormat="1" applyBorder="1" applyAlignment="1">
      <alignment horizontal="left" vertical="center" shrinkToFit="1"/>
      <protection/>
    </xf>
    <xf numFmtId="0" fontId="1" fillId="0" borderId="97" xfId="35" applyFont="1" applyFill="1" applyBorder="1" applyAlignment="1">
      <alignment horizontal="left" vertical="center" shrinkToFit="1"/>
      <protection/>
    </xf>
    <xf numFmtId="0" fontId="1" fillId="0" borderId="41" xfId="35" applyFont="1" applyFill="1" applyBorder="1" applyAlignment="1">
      <alignment horizontal="left" vertical="center" shrinkToFit="1"/>
      <protection/>
    </xf>
    <xf numFmtId="0" fontId="1" fillId="0" borderId="43" xfId="35" applyFont="1" applyFill="1" applyBorder="1" applyAlignment="1">
      <alignment horizontal="left" vertical="center" shrinkToFit="1"/>
      <protection/>
    </xf>
    <xf numFmtId="0" fontId="31" fillId="0" borderId="40" xfId="35" applyFont="1" applyBorder="1" applyAlignment="1">
      <alignment horizontal="left" vertical="center" shrinkToFit="1"/>
      <protection/>
    </xf>
    <xf numFmtId="0" fontId="31" fillId="0" borderId="41" xfId="35" applyFont="1" applyBorder="1" applyAlignment="1">
      <alignment horizontal="left" vertical="center" shrinkToFit="1"/>
      <protection/>
    </xf>
    <xf numFmtId="0" fontId="31" fillId="0" borderId="43" xfId="35" applyFont="1" applyBorder="1" applyAlignment="1">
      <alignment horizontal="left" vertical="center" shrinkToFit="1"/>
      <protection/>
    </xf>
    <xf numFmtId="198" fontId="0" fillId="0" borderId="15" xfId="35" applyNumberFormat="1" applyBorder="1" applyAlignment="1">
      <alignment horizontal="left" vertical="center" shrinkToFit="1"/>
      <protection/>
    </xf>
    <xf numFmtId="1" fontId="0" fillId="0" borderId="15" xfId="35" applyNumberFormat="1" applyFont="1" applyBorder="1" applyAlignment="1">
      <alignment horizontal="left" vertical="center" shrinkToFit="1"/>
      <protection/>
    </xf>
    <xf numFmtId="1" fontId="0" fillId="0" borderId="15" xfId="35" applyNumberFormat="1" applyBorder="1" applyAlignment="1">
      <alignment horizontal="left" vertical="center" shrinkToFit="1"/>
      <protection/>
    </xf>
    <xf numFmtId="1" fontId="0" fillId="0" borderId="39" xfId="35" applyNumberFormat="1" applyBorder="1" applyAlignment="1">
      <alignment horizontal="left" vertical="center" shrinkToFit="1"/>
      <protection/>
    </xf>
    <xf numFmtId="1" fontId="0" fillId="0" borderId="39" xfId="35" applyNumberFormat="1" applyFont="1" applyBorder="1" applyAlignment="1">
      <alignment horizontal="left" vertical="center" shrinkToFit="1"/>
      <protection/>
    </xf>
    <xf numFmtId="198" fontId="0" fillId="0" borderId="39" xfId="35" applyNumberFormat="1" applyBorder="1" applyAlignment="1">
      <alignment horizontal="left" vertical="center" shrinkToFit="1"/>
      <protection/>
    </xf>
    <xf numFmtId="182" fontId="34" fillId="0" borderId="41" xfId="35" applyNumberFormat="1" applyFont="1" applyBorder="1" applyAlignment="1">
      <alignment horizontal="center" vertical="center"/>
      <protection/>
    </xf>
    <xf numFmtId="182" fontId="38" fillId="0" borderId="87" xfId="0" applyNumberFormat="1" applyFont="1" applyFill="1" applyBorder="1" applyAlignment="1">
      <alignment horizontal="center" vertical="center" wrapText="1"/>
    </xf>
    <xf numFmtId="182" fontId="38" fillId="0" borderId="43" xfId="0" applyNumberFormat="1" applyFont="1" applyFill="1" applyBorder="1" applyAlignment="1">
      <alignment horizontal="center" vertical="center" wrapText="1"/>
    </xf>
    <xf numFmtId="0" fontId="31" fillId="0" borderId="88" xfId="35" applyFont="1" applyBorder="1" applyAlignment="1">
      <alignment horizontal="center" vertical="center" wrapText="1"/>
      <protection/>
    </xf>
    <xf numFmtId="197" fontId="4" fillId="0" borderId="23" xfId="35" applyNumberFormat="1" applyFont="1" applyBorder="1" applyAlignment="1">
      <alignment vertical="center" shrinkToFit="1"/>
      <protection/>
    </xf>
    <xf numFmtId="0" fontId="42" fillId="0" borderId="40" xfId="35" applyFont="1" applyBorder="1" applyAlignment="1">
      <alignment vertical="center"/>
      <protection/>
    </xf>
    <xf numFmtId="0" fontId="42" fillId="0" borderId="14" xfId="35" applyFont="1" applyBorder="1" applyAlignment="1">
      <alignment vertical="center"/>
      <protection/>
    </xf>
    <xf numFmtId="0" fontId="42" fillId="0" borderId="20" xfId="35" applyFont="1" applyBorder="1" applyAlignment="1">
      <alignment vertical="center"/>
      <protection/>
    </xf>
    <xf numFmtId="197" fontId="4" fillId="0" borderId="29" xfId="35" applyNumberFormat="1" applyFont="1" applyBorder="1" applyAlignment="1">
      <alignment vertical="center" shrinkToFit="1"/>
      <protection/>
    </xf>
    <xf numFmtId="0" fontId="45" fillId="0" borderId="27" xfId="35" applyFont="1" applyBorder="1" applyAlignment="1">
      <alignment horizontal="center" vertical="center" wrapText="1"/>
      <protection/>
    </xf>
    <xf numFmtId="0" fontId="45" fillId="0" borderId="91" xfId="35" applyFont="1" applyBorder="1" applyAlignment="1">
      <alignment horizontal="center" vertical="center" wrapText="1"/>
      <protection/>
    </xf>
    <xf numFmtId="197" fontId="4" fillId="0" borderId="27" xfId="35" applyNumberFormat="1" applyFont="1" applyBorder="1" applyAlignment="1">
      <alignment vertical="center" shrinkToFit="1"/>
      <protection/>
    </xf>
    <xf numFmtId="0" fontId="43" fillId="0" borderId="98" xfId="35" applyFont="1" applyBorder="1" applyAlignment="1">
      <alignment vertical="center" shrinkToFit="1"/>
      <protection/>
    </xf>
    <xf numFmtId="1" fontId="0" fillId="0" borderId="23" xfId="35" applyNumberFormat="1" applyBorder="1" applyAlignment="1">
      <alignment horizontal="left" vertical="center" shrinkToFit="1"/>
      <protection/>
    </xf>
    <xf numFmtId="1" fontId="0" fillId="0" borderId="23" xfId="35" applyNumberFormat="1" applyFont="1" applyBorder="1" applyAlignment="1">
      <alignment horizontal="left" vertical="center" shrinkToFit="1"/>
      <protection/>
    </xf>
    <xf numFmtId="198" fontId="0" fillId="0" borderId="44" xfId="35" applyNumberFormat="1" applyBorder="1" applyAlignment="1">
      <alignment horizontal="left" vertical="center" shrinkToFit="1"/>
      <protection/>
    </xf>
    <xf numFmtId="1" fontId="0" fillId="0" borderId="29" xfId="35" applyNumberFormat="1" applyBorder="1" applyAlignment="1">
      <alignment horizontal="left" vertical="center" shrinkToFit="1"/>
      <protection/>
    </xf>
    <xf numFmtId="1" fontId="0" fillId="0" borderId="27" xfId="35" applyNumberFormat="1" applyBorder="1" applyAlignment="1">
      <alignment horizontal="left" vertical="center" shrinkToFit="1"/>
      <protection/>
    </xf>
    <xf numFmtId="0" fontId="43" fillId="0" borderId="98" xfId="35" applyFont="1" applyBorder="1" applyAlignment="1">
      <alignment horizontal="left" vertical="center" shrinkToFit="1"/>
      <protection/>
    </xf>
    <xf numFmtId="1" fontId="0" fillId="0" borderId="29" xfId="35" applyNumberFormat="1" applyFont="1" applyBorder="1" applyAlignment="1">
      <alignment horizontal="left" vertical="center" shrinkToFit="1"/>
      <protection/>
    </xf>
    <xf numFmtId="1" fontId="0" fillId="0" borderId="27" xfId="35" applyNumberFormat="1" applyFont="1" applyBorder="1" applyAlignment="1">
      <alignment horizontal="left" vertical="center" shrinkToFit="1"/>
      <protection/>
    </xf>
    <xf numFmtId="1" fontId="0" fillId="0" borderId="100" xfId="35" applyNumberFormat="1" applyFont="1" applyBorder="1" applyAlignment="1">
      <alignment horizontal="left" vertical="center" shrinkToFit="1"/>
      <protection/>
    </xf>
    <xf numFmtId="0" fontId="45" fillId="0" borderId="101" xfId="35" applyFont="1" applyBorder="1" applyAlignment="1">
      <alignment horizontal="center" vertical="center" wrapText="1"/>
      <protection/>
    </xf>
    <xf numFmtId="198" fontId="0" fillId="0" borderId="100" xfId="35" applyNumberFormat="1" applyBorder="1" applyAlignment="1">
      <alignment horizontal="left" vertical="center" shrinkToFit="1"/>
      <protection/>
    </xf>
    <xf numFmtId="0" fontId="34" fillId="0" borderId="90" xfId="35" applyFont="1" applyBorder="1" applyAlignment="1">
      <alignment horizontal="center" vertical="center"/>
      <protection/>
    </xf>
    <xf numFmtId="182" fontId="34" fillId="0" borderId="102" xfId="35" applyNumberFormat="1" applyFont="1" applyBorder="1" applyAlignment="1">
      <alignment horizontal="center" vertical="center"/>
      <protection/>
    </xf>
    <xf numFmtId="182" fontId="38" fillId="0" borderId="103" xfId="0" applyNumberFormat="1" applyFont="1" applyFill="1" applyBorder="1" applyAlignment="1">
      <alignment horizontal="center" vertical="center" wrapText="1"/>
    </xf>
    <xf numFmtId="182" fontId="38" fillId="0" borderId="91" xfId="0" applyNumberFormat="1" applyFont="1" applyFill="1" applyBorder="1" applyAlignment="1">
      <alignment horizontal="center" vertical="center" wrapText="1"/>
    </xf>
    <xf numFmtId="0" fontId="42" fillId="0" borderId="104" xfId="35" applyFont="1" applyBorder="1" applyAlignment="1">
      <alignment vertical="center"/>
      <protection/>
    </xf>
    <xf numFmtId="0" fontId="42" fillId="0" borderId="105" xfId="35" applyFont="1" applyBorder="1" applyAlignment="1">
      <alignment vertical="center"/>
      <protection/>
    </xf>
    <xf numFmtId="198" fontId="0" fillId="0" borderId="105" xfId="35" applyNumberFormat="1" applyBorder="1" applyAlignment="1">
      <alignment horizontal="left" vertical="center" shrinkToFit="1"/>
      <protection/>
    </xf>
    <xf numFmtId="198" fontId="0" fillId="0" borderId="38" xfId="35" applyNumberFormat="1" applyBorder="1" applyAlignment="1">
      <alignment horizontal="left" vertical="center" shrinkToFit="1"/>
      <protection/>
    </xf>
    <xf numFmtId="198" fontId="0" fillId="0" borderId="19" xfId="35" applyNumberFormat="1" applyBorder="1" applyAlignment="1">
      <alignment horizontal="left" vertical="center" shrinkToFit="1"/>
      <protection/>
    </xf>
    <xf numFmtId="1" fontId="0" fillId="0" borderId="105" xfId="35" applyNumberFormat="1" applyBorder="1" applyAlignment="1">
      <alignment horizontal="left" vertical="center" shrinkToFit="1"/>
      <protection/>
    </xf>
    <xf numFmtId="1" fontId="0" fillId="0" borderId="38" xfId="35" applyNumberFormat="1" applyBorder="1" applyAlignment="1">
      <alignment horizontal="left" vertical="center" shrinkToFit="1"/>
      <protection/>
    </xf>
    <xf numFmtId="1" fontId="0" fillId="0" borderId="101" xfId="35" applyNumberFormat="1" applyBorder="1" applyAlignment="1">
      <alignment horizontal="left" vertical="center" shrinkToFit="1"/>
      <protection/>
    </xf>
    <xf numFmtId="1" fontId="0" fillId="0" borderId="14" xfId="35" applyNumberFormat="1" applyBorder="1" applyAlignment="1">
      <alignment horizontal="left" vertical="center" shrinkToFit="1"/>
      <protection/>
    </xf>
    <xf numFmtId="198" fontId="0" fillId="0" borderId="101" xfId="35" applyNumberFormat="1" applyBorder="1" applyAlignment="1">
      <alignment horizontal="left" vertical="center" shrinkToFit="1"/>
      <protection/>
    </xf>
    <xf numFmtId="198" fontId="0" fillId="0" borderId="14" xfId="35" applyNumberFormat="1" applyBorder="1" applyAlignment="1">
      <alignment horizontal="left" vertical="center" shrinkToFit="1"/>
      <protection/>
    </xf>
    <xf numFmtId="198" fontId="0" fillId="0" borderId="106" xfId="35" applyNumberFormat="1" applyBorder="1" applyAlignment="1">
      <alignment horizontal="left" vertical="center" shrinkToFit="1"/>
      <protection/>
    </xf>
    <xf numFmtId="0" fontId="43" fillId="0" borderId="106" xfId="35" applyFont="1" applyFill="1" applyBorder="1" applyAlignment="1">
      <alignment horizontal="left" vertical="center" shrinkToFit="1"/>
      <protection/>
    </xf>
    <xf numFmtId="0" fontId="42" fillId="0" borderId="52" xfId="35" applyFont="1" applyBorder="1" applyAlignment="1">
      <alignment horizontal="right" vertical="center"/>
      <protection/>
    </xf>
    <xf numFmtId="0" fontId="42" fillId="0" borderId="23" xfId="35" applyFont="1" applyBorder="1" applyAlignment="1">
      <alignment horizontal="right" vertical="center"/>
      <protection/>
    </xf>
    <xf numFmtId="197" fontId="4" fillId="0" borderId="52" xfId="35" applyNumberFormat="1" applyFont="1" applyBorder="1" applyAlignment="1">
      <alignment horizontal="right" vertical="center" shrinkToFit="1"/>
      <protection/>
    </xf>
    <xf numFmtId="197" fontId="4" fillId="0" borderId="46" xfId="35" applyNumberFormat="1" applyFont="1" applyBorder="1" applyAlignment="1">
      <alignment horizontal="right" vertical="center" shrinkToFit="1"/>
      <protection/>
    </xf>
    <xf numFmtId="197" fontId="4" fillId="0" borderId="96" xfId="35" applyNumberFormat="1" applyFont="1" applyBorder="1" applyAlignment="1">
      <alignment horizontal="right" vertical="center" shrinkToFit="1"/>
      <protection/>
    </xf>
    <xf numFmtId="0" fontId="43" fillId="0" borderId="107" xfId="35" applyFont="1" applyBorder="1" applyAlignment="1">
      <alignment horizontal="right" vertical="center" shrinkToFit="1"/>
      <protection/>
    </xf>
    <xf numFmtId="182" fontId="34" fillId="0" borderId="27" xfId="35" applyNumberFormat="1" applyFont="1" applyBorder="1" applyAlignment="1">
      <alignment horizontal="right" vertical="center"/>
      <protection/>
    </xf>
    <xf numFmtId="0" fontId="0" fillId="0" borderId="0" xfId="35" applyAlignment="1">
      <alignment horizontal="right" vertical="center"/>
      <protection/>
    </xf>
    <xf numFmtId="0" fontId="0" fillId="0" borderId="0" xfId="0" applyAlignment="1">
      <alignment horizontal="right"/>
    </xf>
    <xf numFmtId="0" fontId="42" fillId="0" borderId="52" xfId="35" applyNumberFormat="1" applyFont="1" applyBorder="1" applyAlignment="1">
      <alignment horizontal="center" vertical="center" shrinkToFit="1"/>
      <protection/>
    </xf>
    <xf numFmtId="1" fontId="0" fillId="0" borderId="52" xfId="35" applyNumberFormat="1" applyBorder="1" applyAlignment="1">
      <alignment horizontal="right" vertical="center" shrinkToFit="1"/>
      <protection/>
    </xf>
    <xf numFmtId="1" fontId="0" fillId="0" borderId="46" xfId="35" applyNumberFormat="1" applyBorder="1" applyAlignment="1">
      <alignment horizontal="right" vertical="center" shrinkToFit="1"/>
      <protection/>
    </xf>
    <xf numFmtId="1" fontId="0" fillId="0" borderId="96" xfId="35" applyNumberFormat="1" applyBorder="1" applyAlignment="1">
      <alignment horizontal="right" vertical="center" shrinkToFit="1"/>
      <protection/>
    </xf>
    <xf numFmtId="0" fontId="43" fillId="0" borderId="98" xfId="35" applyFont="1" applyBorder="1" applyAlignment="1">
      <alignment horizontal="right" vertical="center" shrinkToFit="1"/>
      <protection/>
    </xf>
    <xf numFmtId="0" fontId="39" fillId="0" borderId="28" xfId="35" applyFont="1" applyBorder="1" applyAlignment="1">
      <alignment horizontal="right" vertical="center" wrapText="1"/>
      <protection/>
    </xf>
    <xf numFmtId="0" fontId="39" fillId="0" borderId="29" xfId="35" applyFont="1" applyBorder="1" applyAlignment="1">
      <alignment horizontal="right" vertical="center" wrapText="1"/>
      <protection/>
    </xf>
    <xf numFmtId="182" fontId="34" fillId="0" borderId="26" xfId="35" applyNumberFormat="1" applyFont="1" applyBorder="1" applyAlignment="1">
      <alignment horizontal="right" vertical="center"/>
      <protection/>
    </xf>
    <xf numFmtId="0" fontId="42" fillId="0" borderId="86" xfId="35" applyFont="1" applyBorder="1" applyAlignment="1">
      <alignment horizontal="right" vertical="center"/>
      <protection/>
    </xf>
    <xf numFmtId="1" fontId="0" fillId="0" borderId="52" xfId="35" applyNumberFormat="1" applyFont="1" applyBorder="1" applyAlignment="1">
      <alignment horizontal="right" vertical="center" shrinkToFit="1"/>
      <protection/>
    </xf>
    <xf numFmtId="1" fontId="0" fillId="0" borderId="46" xfId="35" applyNumberFormat="1" applyFont="1" applyBorder="1" applyAlignment="1">
      <alignment horizontal="right" vertical="center" shrinkToFit="1"/>
      <protection/>
    </xf>
    <xf numFmtId="1" fontId="0" fillId="0" borderId="96" xfId="35" applyNumberFormat="1" applyFont="1" applyBorder="1" applyAlignment="1">
      <alignment horizontal="right" vertical="center" shrinkToFit="1"/>
      <protection/>
    </xf>
    <xf numFmtId="0" fontId="42" fillId="0" borderId="22" xfId="35" applyFont="1" applyBorder="1" applyAlignment="1">
      <alignment horizontal="right" vertical="center" wrapText="1"/>
      <protection/>
    </xf>
    <xf numFmtId="0" fontId="42" fillId="0" borderId="44" xfId="35" applyFont="1" applyBorder="1" applyAlignment="1">
      <alignment horizontal="right" vertical="center"/>
      <protection/>
    </xf>
    <xf numFmtId="0" fontId="42" fillId="0" borderId="95" xfId="35" applyFont="1" applyBorder="1" applyAlignment="1">
      <alignment horizontal="right" vertical="center"/>
      <protection/>
    </xf>
    <xf numFmtId="198" fontId="0" fillId="0" borderId="15" xfId="35" applyNumberFormat="1" applyBorder="1" applyAlignment="1">
      <alignment horizontal="right" vertical="center" shrinkToFit="1"/>
      <protection/>
    </xf>
    <xf numFmtId="198" fontId="0" fillId="0" borderId="95" xfId="35" applyNumberFormat="1" applyBorder="1" applyAlignment="1">
      <alignment horizontal="right" vertical="center" shrinkToFit="1"/>
      <protection/>
    </xf>
    <xf numFmtId="198" fontId="0" fillId="0" borderId="39" xfId="35" applyNumberFormat="1" applyBorder="1" applyAlignment="1">
      <alignment horizontal="right" vertical="center" shrinkToFit="1"/>
      <protection/>
    </xf>
    <xf numFmtId="0" fontId="43" fillId="0" borderId="100" xfId="35" applyFont="1" applyFill="1" applyBorder="1" applyAlignment="1">
      <alignment horizontal="right" vertical="center" shrinkToFit="1"/>
      <protection/>
    </xf>
    <xf numFmtId="0" fontId="39" fillId="0" borderId="108" xfId="35" applyFont="1" applyFill="1" applyBorder="1" applyAlignment="1">
      <alignment horizontal="right" vertical="center" wrapText="1"/>
      <protection/>
    </xf>
    <xf numFmtId="0" fontId="39" fillId="0" borderId="15" xfId="35" applyFont="1" applyFill="1" applyBorder="1" applyAlignment="1">
      <alignment horizontal="right" vertical="center" wrapText="1"/>
      <protection/>
    </xf>
    <xf numFmtId="182" fontId="34" fillId="0" borderId="18" xfId="35" applyNumberFormat="1" applyFont="1" applyBorder="1" applyAlignment="1">
      <alignment horizontal="right" vertical="center"/>
      <protection/>
    </xf>
    <xf numFmtId="182" fontId="4" fillId="0" borderId="0" xfId="35" applyNumberFormat="1" applyFont="1" applyBorder="1" applyAlignment="1">
      <alignment horizontal="right" vertical="center"/>
      <protection/>
    </xf>
    <xf numFmtId="0" fontId="42" fillId="0" borderId="15" xfId="35" applyNumberFormat="1" applyFont="1" applyBorder="1" applyAlignment="1">
      <alignment horizontal="center" vertical="center" shrinkToFit="1"/>
      <protection/>
    </xf>
    <xf numFmtId="197" fontId="4" fillId="0" borderId="15" xfId="35" applyNumberFormat="1" applyFont="1" applyBorder="1" applyAlignment="1">
      <alignment horizontal="right" vertical="center" shrinkToFit="1"/>
      <protection/>
    </xf>
    <xf numFmtId="197" fontId="4" fillId="0" borderId="95" xfId="35" applyNumberFormat="1" applyFont="1" applyBorder="1" applyAlignment="1">
      <alignment horizontal="right" vertical="center" shrinkToFit="1"/>
      <protection/>
    </xf>
    <xf numFmtId="197" fontId="4" fillId="0" borderId="39" xfId="35" applyNumberFormat="1" applyFont="1" applyBorder="1" applyAlignment="1">
      <alignment horizontal="right" vertical="center" shrinkToFit="1"/>
      <protection/>
    </xf>
    <xf numFmtId="0" fontId="44" fillId="0" borderId="100" xfId="35" applyFont="1" applyBorder="1" applyAlignment="1">
      <alignment horizontal="right" vertical="center"/>
      <protection/>
    </xf>
    <xf numFmtId="0" fontId="34" fillId="0" borderId="10" xfId="35" applyFont="1" applyBorder="1" applyAlignment="1">
      <alignment horizontal="right" vertical="center"/>
      <protection/>
    </xf>
    <xf numFmtId="0" fontId="34" fillId="0" borderId="15" xfId="35" applyFont="1" applyBorder="1" applyAlignment="1">
      <alignment horizontal="right" vertical="center"/>
      <protection/>
    </xf>
    <xf numFmtId="182" fontId="34" fillId="0" borderId="39" xfId="35" applyNumberFormat="1" applyFont="1" applyBorder="1" applyAlignment="1">
      <alignment horizontal="right" vertical="center"/>
      <protection/>
    </xf>
    <xf numFmtId="0" fontId="31" fillId="0" borderId="0" xfId="35" applyFont="1" applyBorder="1" applyAlignment="1">
      <alignment horizontal="right" vertical="center"/>
      <protection/>
    </xf>
    <xf numFmtId="0" fontId="31" fillId="0" borderId="0" xfId="35" applyFont="1" applyAlignment="1">
      <alignment horizontal="right" vertical="center"/>
      <protection/>
    </xf>
    <xf numFmtId="197" fontId="8" fillId="0" borderId="52" xfId="35" applyNumberFormat="1" applyFont="1" applyBorder="1" applyAlignment="1">
      <alignment horizontal="right" vertical="center" shrinkToFit="1"/>
      <protection/>
    </xf>
    <xf numFmtId="0" fontId="33" fillId="0" borderId="0" xfId="35" applyFont="1" applyBorder="1" applyAlignment="1">
      <alignment horizontal="left" vertical="center" wrapText="1"/>
      <protection/>
    </xf>
    <xf numFmtId="0" fontId="44" fillId="0" borderId="32" xfId="35" applyFont="1" applyBorder="1" applyAlignment="1">
      <alignment horizontal="right" vertical="center"/>
      <protection/>
    </xf>
    <xf numFmtId="0" fontId="45" fillId="0" borderId="99" xfId="35" applyFont="1" applyBorder="1" applyAlignment="1">
      <alignment horizontal="center" vertical="center" wrapText="1"/>
      <protection/>
    </xf>
    <xf numFmtId="197" fontId="4" fillId="0" borderId="45" xfId="35" applyNumberFormat="1" applyFont="1" applyBorder="1" applyAlignment="1">
      <alignment horizontal="right" vertical="center" shrinkToFit="1"/>
      <protection/>
    </xf>
    <xf numFmtId="197" fontId="4" fillId="0" borderId="35" xfId="35" applyNumberFormat="1" applyFont="1" applyBorder="1" applyAlignment="1">
      <alignment horizontal="right" vertical="center" shrinkToFit="1"/>
      <protection/>
    </xf>
    <xf numFmtId="197" fontId="4" fillId="0" borderId="99" xfId="35" applyNumberFormat="1" applyFont="1" applyBorder="1" applyAlignment="1">
      <alignment horizontal="right" vertical="center" shrinkToFit="1"/>
      <protection/>
    </xf>
    <xf numFmtId="197" fontId="4" fillId="0" borderId="109" xfId="35" applyNumberFormat="1" applyFont="1" applyBorder="1" applyAlignment="1">
      <alignment horizontal="right" vertical="center" shrinkToFit="1"/>
      <protection/>
    </xf>
    <xf numFmtId="0" fontId="39" fillId="0" borderId="108" xfId="35" applyFont="1" applyBorder="1" applyAlignment="1">
      <alignment horizontal="right" vertical="center" wrapText="1"/>
      <protection/>
    </xf>
    <xf numFmtId="0" fontId="39" fillId="0" borderId="15" xfId="35" applyFont="1" applyBorder="1" applyAlignment="1">
      <alignment horizontal="right" vertical="center" wrapText="1"/>
      <protection/>
    </xf>
    <xf numFmtId="198" fontId="0" fillId="0" borderId="109" xfId="35" applyNumberFormat="1" applyBorder="1" applyAlignment="1">
      <alignment horizontal="right" vertical="center" shrinkToFit="1"/>
      <protection/>
    </xf>
    <xf numFmtId="198" fontId="0" fillId="0" borderId="35" xfId="35" applyNumberFormat="1" applyBorder="1" applyAlignment="1">
      <alignment horizontal="right" vertical="center" shrinkToFit="1"/>
      <protection/>
    </xf>
    <xf numFmtId="198" fontId="0" fillId="0" borderId="99" xfId="35" applyNumberFormat="1" applyBorder="1" applyAlignment="1">
      <alignment horizontal="right" vertical="center" shrinkToFit="1"/>
      <protection/>
    </xf>
    <xf numFmtId="0" fontId="43" fillId="0" borderId="110" xfId="35" applyFont="1" applyFill="1" applyBorder="1" applyAlignment="1">
      <alignment horizontal="right" vertical="center" shrinkToFit="1"/>
      <protection/>
    </xf>
    <xf numFmtId="182" fontId="34" fillId="0" borderId="23" xfId="35" applyNumberFormat="1" applyFont="1" applyBorder="1" applyAlignment="1">
      <alignment horizontal="center" vertical="center"/>
      <protection/>
    </xf>
    <xf numFmtId="182" fontId="34" fillId="0" borderId="46" xfId="35" applyNumberFormat="1" applyFont="1" applyBorder="1" applyAlignment="1">
      <alignment horizontal="center" vertical="center"/>
      <protection/>
    </xf>
    <xf numFmtId="181" fontId="25" fillId="0" borderId="23" xfId="0" applyNumberFormat="1" applyFont="1" applyFill="1" applyBorder="1" applyAlignment="1">
      <alignment horizontal="right" vertical="center" shrinkToFit="1"/>
    </xf>
    <xf numFmtId="0" fontId="52" fillId="0" borderId="0" xfId="36" applyFont="1" applyBorder="1" applyAlignment="1">
      <alignment horizontal="center" shrinkToFit="1"/>
      <protection/>
    </xf>
    <xf numFmtId="0" fontId="0" fillId="0" borderId="0" xfId="38" applyFont="1" applyBorder="1">
      <alignment vertical="center"/>
      <protection/>
    </xf>
    <xf numFmtId="0" fontId="0" fillId="0" borderId="0" xfId="38" applyFont="1" applyBorder="1" applyAlignment="1">
      <alignment horizontal="center" vertical="center"/>
      <protection/>
    </xf>
    <xf numFmtId="0" fontId="53" fillId="0" borderId="0" xfId="36" applyFont="1" applyBorder="1" applyAlignment="1">
      <alignment horizontal="left"/>
      <protection/>
    </xf>
    <xf numFmtId="0" fontId="53" fillId="0" borderId="0" xfId="36" applyFont="1" applyBorder="1" applyAlignment="1">
      <alignment horizontal="center" shrinkToFit="1"/>
      <protection/>
    </xf>
    <xf numFmtId="0" fontId="0" fillId="0" borderId="0" xfId="36" applyFont="1" applyBorder="1" applyAlignment="1">
      <alignment horizontal="center" shrinkToFit="1"/>
      <protection/>
    </xf>
    <xf numFmtId="0" fontId="0" fillId="0" borderId="0" xfId="36" applyFont="1" applyBorder="1">
      <alignment vertical="center"/>
      <protection/>
    </xf>
    <xf numFmtId="0" fontId="0" fillId="0" borderId="0" xfId="36" applyFont="1" applyFill="1" applyBorder="1" applyAlignment="1">
      <alignment horizontal="center" shrinkToFit="1"/>
      <protection/>
    </xf>
    <xf numFmtId="0" fontId="54" fillId="0" borderId="0" xfId="36" applyFont="1" applyBorder="1" applyAlignment="1">
      <alignment horizontal="right"/>
      <protection/>
    </xf>
    <xf numFmtId="0" fontId="54" fillId="0" borderId="0" xfId="36" applyFont="1" applyBorder="1" applyAlignment="1">
      <alignment horizontal="left"/>
      <protection/>
    </xf>
    <xf numFmtId="0" fontId="54" fillId="0" borderId="0" xfId="36" applyFont="1" applyBorder="1" applyAlignment="1">
      <alignment horizontal="center"/>
      <protection/>
    </xf>
    <xf numFmtId="0" fontId="0" fillId="0" borderId="0" xfId="36" applyFont="1" applyBorder="1" applyAlignment="1">
      <alignment horizontal="right"/>
      <protection/>
    </xf>
    <xf numFmtId="0" fontId="54" fillId="0" borderId="111" xfId="36" applyFont="1" applyBorder="1" applyAlignment="1">
      <alignment horizontal="center" vertical="center" textRotation="255"/>
      <protection/>
    </xf>
    <xf numFmtId="0" fontId="11" fillId="0" borderId="112" xfId="36" applyFont="1" applyFill="1" applyBorder="1" applyAlignment="1">
      <alignment horizontal="center" vertical="center"/>
      <protection/>
    </xf>
    <xf numFmtId="0" fontId="11" fillId="0" borderId="112" xfId="36" applyFont="1" applyFill="1" applyBorder="1" applyAlignment="1">
      <alignment horizontal="center" vertical="center" shrinkToFit="1"/>
      <protection/>
    </xf>
    <xf numFmtId="0" fontId="11" fillId="0" borderId="113" xfId="36" applyFont="1" applyFill="1" applyBorder="1" applyAlignment="1">
      <alignment horizontal="center" vertical="center"/>
      <protection/>
    </xf>
    <xf numFmtId="0" fontId="5" fillId="0" borderId="113" xfId="36" applyFont="1" applyFill="1" applyBorder="1" applyAlignment="1">
      <alignment horizontal="center" vertical="center" textRotation="255"/>
      <protection/>
    </xf>
    <xf numFmtId="0" fontId="54" fillId="0" borderId="114" xfId="36" applyFont="1" applyBorder="1" applyAlignment="1">
      <alignment horizontal="center" vertical="center"/>
      <protection/>
    </xf>
    <xf numFmtId="0" fontId="54" fillId="0" borderId="112" xfId="36" applyFont="1" applyBorder="1" applyAlignment="1">
      <alignment horizontal="center" vertical="center"/>
      <protection/>
    </xf>
    <xf numFmtId="0" fontId="54" fillId="0" borderId="115" xfId="36" applyFont="1" applyBorder="1" applyAlignment="1">
      <alignment horizontal="center" vertical="center"/>
      <protection/>
    </xf>
    <xf numFmtId="0" fontId="33" fillId="0" borderId="0" xfId="36" applyFont="1" applyBorder="1" applyAlignment="1">
      <alignment horizontal="center" vertical="center"/>
      <protection/>
    </xf>
    <xf numFmtId="0" fontId="54" fillId="0" borderId="116" xfId="36" applyFont="1" applyBorder="1" applyAlignment="1">
      <alignment horizontal="center"/>
      <protection/>
    </xf>
    <xf numFmtId="0" fontId="55" fillId="33" borderId="117" xfId="36" applyFont="1" applyFill="1" applyBorder="1" applyAlignment="1">
      <alignment horizontal="center" vertical="center" shrinkToFit="1"/>
      <protection/>
    </xf>
    <xf numFmtId="0" fontId="54" fillId="0" borderId="118" xfId="36" applyFont="1" applyBorder="1">
      <alignment vertical="center"/>
      <protection/>
    </xf>
    <xf numFmtId="0" fontId="54" fillId="0" borderId="119" xfId="36" applyFont="1" applyBorder="1" applyAlignment="1">
      <alignment horizontal="center" vertical="center"/>
      <protection/>
    </xf>
    <xf numFmtId="0" fontId="54" fillId="0" borderId="120" xfId="36" applyFont="1" applyBorder="1" applyAlignment="1">
      <alignment horizontal="center" vertical="center"/>
      <protection/>
    </xf>
    <xf numFmtId="0" fontId="0" fillId="0" borderId="0" xfId="38" applyFont="1" applyFill="1" applyBorder="1" applyAlignment="1">
      <alignment horizontal="center" vertical="center"/>
      <protection/>
    </xf>
    <xf numFmtId="0" fontId="11" fillId="0" borderId="0" xfId="38" applyFont="1">
      <alignment vertical="center"/>
      <protection/>
    </xf>
    <xf numFmtId="0" fontId="54" fillId="0" borderId="121" xfId="36" applyFont="1" applyBorder="1" applyAlignment="1">
      <alignment horizontal="center"/>
      <protection/>
    </xf>
    <xf numFmtId="0" fontId="55" fillId="0" borderId="122" xfId="36" applyFont="1" applyFill="1" applyBorder="1" applyAlignment="1">
      <alignment horizontal="left" vertical="center" shrinkToFit="1"/>
      <protection/>
    </xf>
    <xf numFmtId="0" fontId="55" fillId="0" borderId="122" xfId="36" applyFont="1" applyBorder="1" applyAlignment="1">
      <alignment horizontal="left" vertical="center" shrinkToFit="1"/>
      <protection/>
    </xf>
    <xf numFmtId="0" fontId="54" fillId="0" borderId="123" xfId="36" applyFont="1" applyBorder="1" applyAlignment="1">
      <alignment horizontal="right"/>
      <protection/>
    </xf>
    <xf numFmtId="0" fontId="54" fillId="0" borderId="122" xfId="36" applyFont="1" applyBorder="1" applyAlignment="1">
      <alignment horizontal="center" vertical="center" shrinkToFit="1"/>
      <protection/>
    </xf>
    <xf numFmtId="0" fontId="54" fillId="0" borderId="124" xfId="36" applyFont="1" applyBorder="1" applyAlignment="1">
      <alignment horizontal="center" vertical="center"/>
      <protection/>
    </xf>
    <xf numFmtId="0" fontId="0" fillId="0" borderId="0" xfId="38" applyFont="1" applyFill="1" applyBorder="1" applyAlignment="1">
      <alignment horizontal="left" vertical="center" wrapText="1"/>
      <protection/>
    </xf>
    <xf numFmtId="200" fontId="0" fillId="0" borderId="0" xfId="38" applyNumberFormat="1" applyFont="1" applyBorder="1" applyAlignment="1">
      <alignment horizontal="center" vertical="center"/>
      <protection/>
    </xf>
    <xf numFmtId="201" fontId="0" fillId="0" borderId="0" xfId="38" applyNumberFormat="1" applyFont="1" applyBorder="1" applyAlignment="1">
      <alignment horizontal="center" vertical="center"/>
      <protection/>
    </xf>
    <xf numFmtId="0" fontId="33" fillId="0" borderId="0" xfId="38" applyFont="1">
      <alignment vertical="center"/>
      <protection/>
    </xf>
    <xf numFmtId="0" fontId="0" fillId="0" borderId="0" xfId="37" applyFont="1">
      <alignment vertical="center"/>
      <protection/>
    </xf>
    <xf numFmtId="0" fontId="54" fillId="0" borderId="123" xfId="36" applyFont="1" applyBorder="1">
      <alignment vertical="center"/>
      <protection/>
    </xf>
    <xf numFmtId="0" fontId="54" fillId="0" borderId="122" xfId="36" applyFont="1" applyBorder="1" applyAlignment="1">
      <alignment horizontal="center" vertical="center"/>
      <protection/>
    </xf>
    <xf numFmtId="0" fontId="0" fillId="0" borderId="0" xfId="38">
      <alignment vertical="center"/>
      <protection/>
    </xf>
    <xf numFmtId="0" fontId="55" fillId="0" borderId="122" xfId="36" applyFont="1" applyFill="1" applyBorder="1" applyAlignment="1">
      <alignment vertical="center" textRotation="180" shrinkToFit="1"/>
      <protection/>
    </xf>
    <xf numFmtId="0" fontId="0" fillId="0" borderId="0" xfId="37" applyFont="1">
      <alignment vertical="center"/>
      <protection/>
    </xf>
    <xf numFmtId="0" fontId="54" fillId="0" borderId="122" xfId="36" applyFont="1" applyBorder="1" applyAlignment="1">
      <alignment horizontal="center"/>
      <protection/>
    </xf>
    <xf numFmtId="0" fontId="54" fillId="0" borderId="124" xfId="36" applyFont="1" applyBorder="1" applyAlignment="1">
      <alignment horizontal="center"/>
      <protection/>
    </xf>
    <xf numFmtId="0" fontId="0" fillId="0" borderId="116" xfId="36" applyFont="1" applyFill="1" applyBorder="1" applyAlignment="1">
      <alignment horizontal="center" vertical="center" shrinkToFit="1"/>
      <protection/>
    </xf>
    <xf numFmtId="0" fontId="54" fillId="0" borderId="122" xfId="36" applyFont="1" applyBorder="1" applyAlignment="1">
      <alignment horizontal="left" vertical="center"/>
      <protection/>
    </xf>
    <xf numFmtId="9" fontId="0" fillId="0" borderId="0" xfId="38" applyNumberFormat="1" applyFont="1" applyBorder="1">
      <alignment vertical="center"/>
      <protection/>
    </xf>
    <xf numFmtId="0" fontId="0" fillId="0" borderId="125" xfId="36" applyFont="1" applyFill="1" applyBorder="1" applyAlignment="1">
      <alignment horizontal="center" vertical="center" shrinkToFit="1"/>
      <protection/>
    </xf>
    <xf numFmtId="0" fontId="55" fillId="0" borderId="126" xfId="36" applyFont="1" applyFill="1" applyBorder="1" applyAlignment="1">
      <alignment vertical="center" textRotation="180" shrinkToFit="1"/>
      <protection/>
    </xf>
    <xf numFmtId="0" fontId="55" fillId="0" borderId="126" xfId="36" applyFont="1" applyBorder="1" applyAlignment="1">
      <alignment horizontal="left" vertical="center" shrinkToFit="1"/>
      <protection/>
    </xf>
    <xf numFmtId="0" fontId="54" fillId="0" borderId="127" xfId="36" applyFont="1" applyBorder="1" applyAlignment="1">
      <alignment horizontal="right"/>
      <protection/>
    </xf>
    <xf numFmtId="0" fontId="54" fillId="0" borderId="126" xfId="36" applyFont="1" applyBorder="1" applyAlignment="1">
      <alignment horizontal="left"/>
      <protection/>
    </xf>
    <xf numFmtId="0" fontId="54" fillId="0" borderId="128" xfId="36" applyFont="1" applyBorder="1" applyAlignment="1">
      <alignment horizontal="center"/>
      <protection/>
    </xf>
    <xf numFmtId="0" fontId="0" fillId="0" borderId="121" xfId="36" applyFont="1" applyFill="1" applyBorder="1" applyAlignment="1">
      <alignment horizontal="center" vertical="center" shrinkToFit="1"/>
      <protection/>
    </xf>
    <xf numFmtId="0" fontId="54" fillId="0" borderId="122" xfId="36" applyFont="1" applyBorder="1" applyAlignment="1">
      <alignment horizontal="left"/>
      <protection/>
    </xf>
    <xf numFmtId="0" fontId="54" fillId="0" borderId="116" xfId="36" applyFont="1" applyFill="1" applyBorder="1" applyAlignment="1">
      <alignment horizontal="center"/>
      <protection/>
    </xf>
    <xf numFmtId="0" fontId="54" fillId="0" borderId="121" xfId="36" applyFont="1" applyFill="1" applyBorder="1" applyAlignment="1">
      <alignment horizontal="center"/>
      <protection/>
    </xf>
    <xf numFmtId="0" fontId="55" fillId="0" borderId="0" xfId="36" applyFont="1" applyBorder="1" applyAlignment="1">
      <alignment horizontal="right"/>
      <protection/>
    </xf>
    <xf numFmtId="0" fontId="55" fillId="0" borderId="0" xfId="36" applyFont="1" applyBorder="1">
      <alignment vertical="center"/>
      <protection/>
    </xf>
    <xf numFmtId="0" fontId="55" fillId="0" borderId="0" xfId="38" applyFont="1" applyBorder="1">
      <alignment vertical="center"/>
      <protection/>
    </xf>
    <xf numFmtId="0" fontId="55" fillId="0" borderId="0" xfId="38" applyFont="1" applyBorder="1" applyAlignment="1">
      <alignment horizontal="center" vertical="center"/>
      <protection/>
    </xf>
    <xf numFmtId="0" fontId="0" fillId="0" borderId="129" xfId="36" applyFont="1" applyBorder="1" applyAlignment="1">
      <alignment horizontal="center" vertical="center" shrinkToFit="1"/>
      <protection/>
    </xf>
    <xf numFmtId="0" fontId="54" fillId="0" borderId="130" xfId="36" applyFont="1" applyBorder="1" applyAlignment="1">
      <alignment horizontal="center" vertical="center"/>
      <protection/>
    </xf>
    <xf numFmtId="0" fontId="54" fillId="0" borderId="131" xfId="36" applyFont="1" applyBorder="1" applyAlignment="1">
      <alignment horizontal="center" vertical="center"/>
      <protection/>
    </xf>
    <xf numFmtId="0" fontId="54" fillId="0" borderId="130" xfId="36" applyFont="1" applyBorder="1" applyAlignment="1">
      <alignment horizontal="center" vertical="top"/>
      <protection/>
    </xf>
    <xf numFmtId="0" fontId="55" fillId="0" borderId="119" xfId="36" applyFont="1" applyBorder="1" applyAlignment="1">
      <alignment horizontal="left" vertical="center" shrinkToFit="1"/>
      <protection/>
    </xf>
    <xf numFmtId="0" fontId="55" fillId="0" borderId="25" xfId="36" applyFont="1" applyBorder="1" applyAlignment="1">
      <alignment horizontal="left" vertical="center" shrinkToFit="1"/>
      <protection/>
    </xf>
    <xf numFmtId="0" fontId="55" fillId="0" borderId="132" xfId="36" applyFont="1" applyBorder="1" applyAlignment="1">
      <alignment horizontal="left" vertical="center" shrinkToFit="1"/>
      <protection/>
    </xf>
    <xf numFmtId="0" fontId="55" fillId="0" borderId="132" xfId="36" applyFont="1" applyFill="1" applyBorder="1" applyAlignment="1">
      <alignment vertical="center" textRotation="180" shrinkToFit="1"/>
      <protection/>
    </xf>
    <xf numFmtId="0" fontId="0" fillId="0" borderId="133" xfId="36" applyFont="1" applyFill="1" applyBorder="1" applyAlignment="1">
      <alignment horizontal="center" vertical="center" shrinkToFit="1"/>
      <protection/>
    </xf>
    <xf numFmtId="0" fontId="55" fillId="0" borderId="134" xfId="36" applyFont="1" applyFill="1" applyBorder="1" applyAlignment="1">
      <alignment vertical="center" textRotation="180" shrinkToFit="1"/>
      <protection/>
    </xf>
    <xf numFmtId="0" fontId="55" fillId="0" borderId="134" xfId="36" applyFont="1" applyBorder="1" applyAlignment="1">
      <alignment horizontal="left" vertical="center" shrinkToFit="1"/>
      <protection/>
    </xf>
    <xf numFmtId="0" fontId="55" fillId="0" borderId="135" xfId="36" applyFont="1" applyBorder="1" applyAlignment="1">
      <alignment horizontal="left" vertical="center" shrinkToFit="1"/>
      <protection/>
    </xf>
    <xf numFmtId="0" fontId="55" fillId="0" borderId="135" xfId="36" applyFont="1" applyFill="1" applyBorder="1" applyAlignment="1">
      <alignment vertical="center" textRotation="180" shrinkToFit="1"/>
      <protection/>
    </xf>
    <xf numFmtId="0" fontId="54" fillId="0" borderId="134" xfId="36" applyFont="1" applyBorder="1" applyAlignment="1">
      <alignment horizontal="left" vertical="center"/>
      <protection/>
    </xf>
    <xf numFmtId="0" fontId="54" fillId="0" borderId="136" xfId="36" applyFont="1" applyBorder="1" applyAlignment="1">
      <alignment horizontal="center" vertical="center"/>
      <protection/>
    </xf>
    <xf numFmtId="0" fontId="0" fillId="0" borderId="0" xfId="36" applyFont="1" applyAlignment="1">
      <alignment horizontal="center" vertical="center"/>
      <protection/>
    </xf>
    <xf numFmtId="0" fontId="0" fillId="0" borderId="0" xfId="36" applyFont="1">
      <alignment vertical="center"/>
      <protection/>
    </xf>
    <xf numFmtId="0" fontId="0" fillId="0" borderId="0" xfId="36" applyFont="1" applyAlignment="1">
      <alignment vertical="center" shrinkToFit="1"/>
      <protection/>
    </xf>
    <xf numFmtId="0" fontId="0" fillId="0" borderId="0" xfId="36" applyFont="1" applyBorder="1" applyAlignment="1">
      <alignment horizontal="right" vertical="top"/>
      <protection/>
    </xf>
    <xf numFmtId="0" fontId="0" fillId="0" borderId="0" xfId="36" applyFont="1" applyBorder="1" applyAlignment="1">
      <alignment horizontal="center" vertical="center"/>
      <protection/>
    </xf>
    <xf numFmtId="0" fontId="0" fillId="0" borderId="0" xfId="36" applyFont="1" applyBorder="1" applyAlignment="1">
      <alignment horizontal="left" vertical="center" shrinkToFit="1"/>
      <protection/>
    </xf>
    <xf numFmtId="0" fontId="0" fillId="0" borderId="0" xfId="36">
      <alignment vertical="center"/>
      <protection/>
    </xf>
    <xf numFmtId="0" fontId="0" fillId="0" borderId="0" xfId="36" applyFont="1" applyFill="1" applyBorder="1">
      <alignment vertical="center"/>
      <protection/>
    </xf>
    <xf numFmtId="0" fontId="54" fillId="0" borderId="0" xfId="36" applyFont="1" applyBorder="1" applyAlignment="1">
      <alignment horizontal="center" vertical="center"/>
      <protection/>
    </xf>
    <xf numFmtId="0" fontId="42" fillId="0" borderId="0" xfId="35" applyFont="1" applyBorder="1" applyAlignment="1">
      <alignment horizontal="left" vertical="center" wrapText="1"/>
      <protection/>
    </xf>
    <xf numFmtId="0" fontId="42" fillId="0" borderId="0" xfId="35" applyFont="1" applyBorder="1" applyAlignment="1">
      <alignment horizontal="right" vertical="center" wrapText="1"/>
      <protection/>
    </xf>
    <xf numFmtId="0" fontId="0" fillId="0" borderId="137" xfId="0" applyBorder="1" applyAlignment="1">
      <alignment/>
    </xf>
    <xf numFmtId="0" fontId="43" fillId="0" borderId="138" xfId="35" applyFont="1" applyBorder="1" applyAlignment="1">
      <alignment horizontal="right" vertical="center" shrinkToFit="1"/>
      <protection/>
    </xf>
    <xf numFmtId="183" fontId="21" fillId="0" borderId="29" xfId="0" applyNumberFormat="1" applyFont="1" applyFill="1" applyBorder="1" applyAlignment="1">
      <alignment horizontal="center" vertical="center" wrapText="1" shrinkToFit="1"/>
    </xf>
    <xf numFmtId="0" fontId="16" fillId="0" borderId="46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53" xfId="0" applyFont="1" applyBorder="1" applyAlignment="1">
      <alignment horizontal="center" vertical="center"/>
    </xf>
    <xf numFmtId="0" fontId="16" fillId="0" borderId="8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5" fillId="0" borderId="8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49" fillId="0" borderId="24" xfId="0" applyFont="1" applyBorder="1" applyAlignment="1">
      <alignment horizontal="right" vertical="top" textRotation="180" shrinkToFit="1"/>
    </xf>
    <xf numFmtId="0" fontId="49" fillId="0" borderId="25" xfId="0" applyFont="1" applyBorder="1" applyAlignment="1">
      <alignment horizontal="right" vertical="top" textRotation="180" shrinkToFit="1"/>
    </xf>
    <xf numFmtId="0" fontId="49" fillId="0" borderId="29" xfId="0" applyFont="1" applyBorder="1" applyAlignment="1">
      <alignment horizontal="right" vertical="top" textRotation="180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09" xfId="0" applyFont="1" applyBorder="1" applyAlignment="1">
      <alignment horizontal="center" vertical="center" textRotation="255" shrinkToFit="1"/>
    </xf>
    <xf numFmtId="0" fontId="49" fillId="0" borderId="26" xfId="0" applyFont="1" applyBorder="1" applyAlignment="1">
      <alignment horizontal="right" vertical="top" textRotation="180" shrinkToFit="1"/>
    </xf>
    <xf numFmtId="0" fontId="7" fillId="0" borderId="24" xfId="0" applyFont="1" applyBorder="1" applyAlignment="1">
      <alignment horizontal="center" vertical="center" textRotation="180" shrinkToFit="1"/>
    </xf>
    <xf numFmtId="0" fontId="7" fillId="0" borderId="25" xfId="0" applyFont="1" applyBorder="1" applyAlignment="1">
      <alignment horizontal="center" vertical="center" textRotation="180" shrinkToFit="1"/>
    </xf>
    <xf numFmtId="0" fontId="7" fillId="0" borderId="29" xfId="0" applyFont="1" applyBorder="1" applyAlignment="1">
      <alignment horizontal="center" vertical="center" textRotation="180" shrinkToFit="1"/>
    </xf>
    <xf numFmtId="0" fontId="3" fillId="0" borderId="0" xfId="0" applyFont="1" applyBorder="1" applyAlignment="1">
      <alignment horizontal="center" shrinkToFit="1"/>
    </xf>
    <xf numFmtId="0" fontId="49" fillId="0" borderId="19" xfId="0" applyFont="1" applyBorder="1" applyAlignment="1">
      <alignment horizontal="right" vertical="top" textRotation="180" shrinkToFit="1"/>
    </xf>
    <xf numFmtId="0" fontId="49" fillId="0" borderId="14" xfId="0" applyFont="1" applyBorder="1" applyAlignment="1">
      <alignment horizontal="right" vertical="top" textRotation="180" shrinkToFit="1"/>
    </xf>
    <xf numFmtId="0" fontId="49" fillId="0" borderId="58" xfId="0" applyFont="1" applyBorder="1" applyAlignment="1">
      <alignment horizontal="right" vertical="top" textRotation="180" shrinkToFit="1"/>
    </xf>
    <xf numFmtId="0" fontId="49" fillId="0" borderId="52" xfId="0" applyFont="1" applyBorder="1" applyAlignment="1">
      <alignment horizontal="right" vertical="top" textRotation="180" shrinkToFit="1"/>
    </xf>
    <xf numFmtId="0" fontId="0" fillId="0" borderId="10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28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4" xfId="0" applyBorder="1" applyAlignment="1">
      <alignment horizontal="center" vertical="center" textRotation="255"/>
    </xf>
    <xf numFmtId="0" fontId="0" fillId="0" borderId="23" xfId="0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27" xfId="39" applyNumberFormat="1" applyFont="1" applyBorder="1" applyAlignment="1">
      <alignment horizontal="left" vertical="center" shrinkToFit="1"/>
      <protection/>
    </xf>
    <xf numFmtId="0" fontId="1" fillId="0" borderId="96" xfId="39" applyNumberFormat="1" applyFont="1" applyBorder="1" applyAlignment="1">
      <alignment horizontal="left" vertical="center" shrinkToFit="1"/>
      <protection/>
    </xf>
    <xf numFmtId="0" fontId="1" fillId="0" borderId="23" xfId="39" applyNumberFormat="1" applyFont="1" applyBorder="1" applyAlignment="1">
      <alignment horizontal="left" vertical="center" shrinkToFit="1"/>
      <protection/>
    </xf>
    <xf numFmtId="0" fontId="1" fillId="0" borderId="46" xfId="39" applyNumberFormat="1" applyFont="1" applyBorder="1" applyAlignment="1">
      <alignment horizontal="left" vertical="center" shrinkToFit="1"/>
      <protection/>
    </xf>
    <xf numFmtId="0" fontId="1" fillId="0" borderId="40" xfId="39" applyNumberFormat="1" applyFont="1" applyBorder="1" applyAlignment="1">
      <alignment horizontal="right" vertical="center" shrinkToFit="1"/>
      <protection/>
    </xf>
    <xf numFmtId="0" fontId="1" fillId="0" borderId="29" xfId="39" applyNumberFormat="1" applyFont="1" applyBorder="1" applyAlignment="1">
      <alignment horizontal="left" vertical="center" shrinkToFit="1"/>
      <protection/>
    </xf>
    <xf numFmtId="0" fontId="1" fillId="0" borderId="52" xfId="39" applyNumberFormat="1" applyFont="1" applyBorder="1" applyAlignment="1">
      <alignment horizontal="left" vertical="center" shrinkToFit="1"/>
      <protection/>
    </xf>
    <xf numFmtId="0" fontId="13" fillId="0" borderId="45" xfId="39" applyNumberFormat="1" applyFont="1" applyBorder="1" applyAlignment="1">
      <alignment horizontal="center" vertical="center" wrapText="1"/>
      <protection/>
    </xf>
    <xf numFmtId="0" fontId="13" fillId="0" borderId="35" xfId="39" applyNumberFormat="1" applyFont="1" applyBorder="1" applyAlignment="1">
      <alignment horizontal="center" vertical="center" wrapText="1"/>
      <protection/>
    </xf>
    <xf numFmtId="0" fontId="13" fillId="0" borderId="99" xfId="39" applyNumberFormat="1" applyFont="1" applyBorder="1" applyAlignment="1">
      <alignment horizontal="center" vertical="center" wrapText="1"/>
      <protection/>
    </xf>
    <xf numFmtId="0" fontId="1" fillId="0" borderId="43" xfId="39" applyNumberFormat="1" applyFont="1" applyBorder="1" applyAlignment="1">
      <alignment horizontal="right" vertical="center" shrinkToFit="1"/>
      <protection/>
    </xf>
    <xf numFmtId="0" fontId="1" fillId="0" borderId="30" xfId="39" applyNumberFormat="1" applyFont="1" applyBorder="1" applyAlignment="1">
      <alignment horizontal="left" vertical="center" shrinkToFit="1"/>
      <protection/>
    </xf>
    <xf numFmtId="0" fontId="1" fillId="0" borderId="86" xfId="39" applyNumberFormat="1" applyFont="1" applyBorder="1" applyAlignment="1">
      <alignment horizontal="left" vertical="center" shrinkToFit="1"/>
      <protection/>
    </xf>
    <xf numFmtId="0" fontId="1" fillId="0" borderId="43" xfId="39" applyNumberFormat="1" applyFont="1" applyBorder="1" applyAlignment="1">
      <alignment horizontal="left" vertical="center" shrinkToFit="1"/>
      <protection/>
    </xf>
    <xf numFmtId="0" fontId="1" fillId="0" borderId="41" xfId="39" applyNumberFormat="1" applyFont="1" applyBorder="1" applyAlignment="1">
      <alignment horizontal="left" vertical="center" shrinkToFit="1"/>
      <protection/>
    </xf>
    <xf numFmtId="0" fontId="1" fillId="0" borderId="97" xfId="39" applyNumberFormat="1" applyFont="1" applyBorder="1" applyAlignment="1">
      <alignment horizontal="left" vertical="center" shrinkToFit="1"/>
      <protection/>
    </xf>
    <xf numFmtId="0" fontId="1" fillId="0" borderId="96" xfId="39" applyFont="1" applyBorder="1" applyAlignment="1">
      <alignment horizontal="left" vertical="center"/>
      <protection/>
    </xf>
    <xf numFmtId="0" fontId="1" fillId="0" borderId="43" xfId="39" applyFont="1" applyBorder="1" applyAlignment="1">
      <alignment horizontal="left" vertical="center"/>
      <protection/>
    </xf>
    <xf numFmtId="0" fontId="1" fillId="0" borderId="101" xfId="39" applyFont="1" applyBorder="1" applyAlignment="1">
      <alignment horizontal="left" vertical="center"/>
      <protection/>
    </xf>
    <xf numFmtId="0" fontId="13" fillId="0" borderId="109" xfId="39" applyNumberFormat="1" applyFont="1" applyBorder="1" applyAlignment="1">
      <alignment horizontal="center" vertical="center" wrapText="1"/>
      <protection/>
    </xf>
    <xf numFmtId="0" fontId="13" fillId="0" borderId="88" xfId="39" applyNumberFormat="1" applyFont="1" applyBorder="1" applyAlignment="1">
      <alignment horizontal="center" vertical="center" wrapText="1"/>
      <protection/>
    </xf>
    <xf numFmtId="0" fontId="1" fillId="0" borderId="91" xfId="39" applyFont="1" applyBorder="1" applyAlignment="1">
      <alignment horizontal="left" vertical="center"/>
      <protection/>
    </xf>
    <xf numFmtId="0" fontId="1" fillId="0" borderId="41" xfId="39" applyFont="1" applyBorder="1" applyAlignment="1">
      <alignment horizontal="center" vertical="center"/>
      <protection/>
    </xf>
    <xf numFmtId="0" fontId="1" fillId="0" borderId="102" xfId="39" applyFont="1" applyBorder="1" applyAlignment="1">
      <alignment horizontal="center" vertical="center"/>
      <protection/>
    </xf>
    <xf numFmtId="0" fontId="1" fillId="0" borderId="87" xfId="39" applyFont="1" applyBorder="1" applyAlignment="1">
      <alignment horizontal="center" vertical="center"/>
      <protection/>
    </xf>
    <xf numFmtId="0" fontId="1" fillId="0" borderId="103" xfId="39" applyFont="1" applyBorder="1" applyAlignment="1">
      <alignment horizontal="center" vertical="center"/>
      <protection/>
    </xf>
    <xf numFmtId="0" fontId="1" fillId="0" borderId="96" xfId="39" applyFont="1" applyBorder="1" applyAlignment="1">
      <alignment horizontal="center" vertical="center"/>
      <protection/>
    </xf>
    <xf numFmtId="0" fontId="1" fillId="0" borderId="43" xfId="39" applyFont="1" applyBorder="1" applyAlignment="1">
      <alignment horizontal="center" vertical="center"/>
      <protection/>
    </xf>
    <xf numFmtId="0" fontId="1" fillId="0" borderId="101" xfId="39" applyFont="1" applyBorder="1" applyAlignment="1">
      <alignment horizontal="center" vertical="center"/>
      <protection/>
    </xf>
    <xf numFmtId="0" fontId="1" fillId="0" borderId="91" xfId="39" applyFont="1" applyBorder="1" applyAlignment="1">
      <alignment horizontal="center" vertical="center"/>
      <protection/>
    </xf>
    <xf numFmtId="0" fontId="1" fillId="0" borderId="32" xfId="39" applyFont="1" applyBorder="1" applyAlignment="1">
      <alignment horizontal="center" vertical="center"/>
      <protection/>
    </xf>
    <xf numFmtId="0" fontId="1" fillId="0" borderId="139" xfId="39" applyFont="1" applyBorder="1" applyAlignment="1">
      <alignment horizontal="center" vertical="center"/>
      <protection/>
    </xf>
    <xf numFmtId="0" fontId="1" fillId="0" borderId="41" xfId="39" applyFont="1" applyBorder="1" applyAlignment="1">
      <alignment horizontal="right" vertical="center"/>
      <protection/>
    </xf>
    <xf numFmtId="0" fontId="1" fillId="0" borderId="41" xfId="39" applyFont="1" applyBorder="1" applyAlignment="1">
      <alignment horizontal="left" vertical="center"/>
      <protection/>
    </xf>
    <xf numFmtId="0" fontId="1" fillId="0" borderId="102" xfId="39" applyFont="1" applyBorder="1" applyAlignment="1">
      <alignment horizontal="left" vertical="center"/>
      <protection/>
    </xf>
    <xf numFmtId="0" fontId="17" fillId="0" borderId="0" xfId="39" applyFont="1" applyAlignment="1">
      <alignment horizontal="center" vertical="center"/>
      <protection/>
    </xf>
    <xf numFmtId="0" fontId="1" fillId="0" borderId="97" xfId="0" applyFont="1" applyBorder="1" applyAlignment="1">
      <alignment horizontal="center" vertical="center" shrinkToFit="1"/>
    </xf>
    <xf numFmtId="0" fontId="1" fillId="0" borderId="90" xfId="0" applyFont="1" applyBorder="1" applyAlignment="1">
      <alignment horizontal="center" vertical="center" shrinkToFit="1"/>
    </xf>
    <xf numFmtId="0" fontId="1" fillId="0" borderId="140" xfId="39" applyFont="1" applyBorder="1" applyAlignment="1">
      <alignment horizontal="center" vertical="center"/>
      <protection/>
    </xf>
    <xf numFmtId="0" fontId="1" fillId="0" borderId="141" xfId="39" applyFont="1" applyBorder="1" applyAlignment="1">
      <alignment horizontal="center" vertical="center"/>
      <protection/>
    </xf>
    <xf numFmtId="0" fontId="1" fillId="0" borderId="142" xfId="39" applyFont="1" applyBorder="1" applyAlignment="1">
      <alignment horizontal="center" vertical="center"/>
      <protection/>
    </xf>
    <xf numFmtId="49" fontId="15" fillId="0" borderId="21" xfId="39" applyNumberFormat="1" applyFont="1" applyBorder="1" applyAlignment="1">
      <alignment horizontal="left" vertical="center"/>
      <protection/>
    </xf>
    <xf numFmtId="49" fontId="15" fillId="0" borderId="22" xfId="39" applyNumberFormat="1" applyFont="1" applyBorder="1" applyAlignment="1">
      <alignment horizontal="left" vertical="center"/>
      <protection/>
    </xf>
    <xf numFmtId="49" fontId="15" fillId="0" borderId="94" xfId="39" applyNumberFormat="1" applyFont="1" applyBorder="1" applyAlignment="1">
      <alignment horizontal="left" vertical="center"/>
      <protection/>
    </xf>
    <xf numFmtId="49" fontId="16" fillId="0" borderId="33" xfId="39" applyNumberFormat="1" applyFont="1" applyBorder="1" applyAlignment="1">
      <alignment horizontal="left" vertical="center"/>
      <protection/>
    </xf>
    <xf numFmtId="0" fontId="1" fillId="0" borderId="110" xfId="39" applyNumberFormat="1" applyFont="1" applyBorder="1" applyAlignment="1">
      <alignment horizontal="center" vertical="center"/>
      <protection/>
    </xf>
    <xf numFmtId="0" fontId="1" fillId="0" borderId="100" xfId="39" applyNumberFormat="1" applyFont="1" applyBorder="1" applyAlignment="1">
      <alignment horizontal="center" vertical="center"/>
      <protection/>
    </xf>
    <xf numFmtId="0" fontId="1" fillId="0" borderId="12" xfId="39" applyNumberFormat="1" applyFont="1" applyBorder="1" applyAlignment="1">
      <alignment horizontal="center" vertical="center" wrapText="1"/>
      <protection/>
    </xf>
    <xf numFmtId="0" fontId="1" fillId="0" borderId="137" xfId="39" applyNumberFormat="1" applyFont="1" applyBorder="1" applyAlignment="1">
      <alignment horizontal="center" vertical="center" wrapText="1"/>
      <protection/>
    </xf>
    <xf numFmtId="0" fontId="1" fillId="0" borderId="31" xfId="39" applyNumberFormat="1" applyFont="1" applyBorder="1" applyAlignment="1">
      <alignment horizontal="center" vertical="center"/>
      <protection/>
    </xf>
    <xf numFmtId="0" fontId="1" fillId="0" borderId="32" xfId="39" applyNumberFormat="1" applyFont="1" applyBorder="1" applyAlignment="1">
      <alignment horizontal="center" vertical="center"/>
      <protection/>
    </xf>
    <xf numFmtId="0" fontId="1" fillId="0" borderId="139" xfId="39" applyNumberFormat="1" applyFont="1" applyBorder="1" applyAlignment="1">
      <alignment horizontal="center" vertical="center"/>
      <protection/>
    </xf>
    <xf numFmtId="0" fontId="1" fillId="0" borderId="20" xfId="39" applyNumberFormat="1" applyFont="1" applyBorder="1" applyAlignment="1">
      <alignment horizontal="center" vertical="center" wrapText="1"/>
      <protection/>
    </xf>
    <xf numFmtId="0" fontId="1" fillId="0" borderId="32" xfId="39" applyNumberFormat="1" applyFont="1" applyFill="1" applyBorder="1" applyAlignment="1">
      <alignment horizontal="center" vertical="center"/>
      <protection/>
    </xf>
    <xf numFmtId="0" fontId="1" fillId="0" borderId="139" xfId="39" applyNumberFormat="1" applyFont="1" applyFill="1" applyBorder="1" applyAlignment="1">
      <alignment horizontal="center" vertical="center"/>
      <protection/>
    </xf>
    <xf numFmtId="0" fontId="5" fillId="0" borderId="24" xfId="0" applyFont="1" applyFill="1" applyBorder="1" applyAlignment="1">
      <alignment horizontal="center" vertical="center" textRotation="255" shrinkToFit="1"/>
    </xf>
    <xf numFmtId="0" fontId="5" fillId="0" borderId="25" xfId="0" applyFont="1" applyFill="1" applyBorder="1" applyAlignment="1">
      <alignment horizontal="center" vertical="center" textRotation="255" shrinkToFit="1"/>
    </xf>
    <xf numFmtId="0" fontId="5" fillId="0" borderId="29" xfId="0" applyFont="1" applyFill="1" applyBorder="1" applyAlignment="1">
      <alignment horizontal="center" vertical="center" textRotation="255" shrinkToFit="1"/>
    </xf>
    <xf numFmtId="0" fontId="5" fillId="0" borderId="46" xfId="0" applyFont="1" applyFill="1" applyBorder="1" applyAlignment="1">
      <alignment horizontal="left" vertical="center" shrinkToFit="1"/>
    </xf>
    <xf numFmtId="0" fontId="5" fillId="0" borderId="41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horizontal="left" vertical="center" shrinkToFit="1"/>
    </xf>
    <xf numFmtId="0" fontId="25" fillId="0" borderId="23" xfId="0" applyFont="1" applyFill="1" applyBorder="1" applyAlignment="1">
      <alignment horizontal="left" vertical="center" shrinkToFit="1"/>
    </xf>
    <xf numFmtId="0" fontId="5" fillId="0" borderId="23" xfId="0" applyFont="1" applyFill="1" applyBorder="1" applyAlignment="1">
      <alignment vertical="center" textRotation="255" shrinkToFit="1"/>
    </xf>
    <xf numFmtId="0" fontId="25" fillId="0" borderId="23" xfId="0" applyFont="1" applyFill="1" applyBorder="1" applyAlignment="1">
      <alignment vertical="center" textRotation="255" shrinkToFit="1"/>
    </xf>
    <xf numFmtId="0" fontId="5" fillId="0" borderId="23" xfId="0" applyFont="1" applyFill="1" applyBorder="1" applyAlignment="1">
      <alignment horizontal="center" vertical="center" textRotation="255" shrinkToFit="1"/>
    </xf>
    <xf numFmtId="0" fontId="5" fillId="0" borderId="23" xfId="0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187" fontId="25" fillId="0" borderId="46" xfId="0" applyNumberFormat="1" applyFont="1" applyFill="1" applyBorder="1" applyAlignment="1">
      <alignment horizontal="center" vertical="center" shrinkToFit="1"/>
    </xf>
    <xf numFmtId="187" fontId="25" fillId="0" borderId="41" xfId="0" applyNumberFormat="1" applyFont="1" applyFill="1" applyBorder="1" applyAlignment="1">
      <alignment horizontal="center" vertical="center" shrinkToFit="1"/>
    </xf>
    <xf numFmtId="187" fontId="25" fillId="0" borderId="38" xfId="0" applyNumberFormat="1" applyFont="1" applyFill="1" applyBorder="1" applyAlignment="1">
      <alignment horizontal="center" vertical="center" shrinkToFit="1"/>
    </xf>
    <xf numFmtId="187" fontId="25" fillId="0" borderId="23" xfId="0" applyNumberFormat="1" applyFont="1" applyFill="1" applyBorder="1" applyAlignment="1">
      <alignment horizontal="center" vertical="center" shrinkToFit="1"/>
    </xf>
    <xf numFmtId="0" fontId="25" fillId="0" borderId="24" xfId="0" applyFont="1" applyFill="1" applyBorder="1" applyAlignment="1">
      <alignment horizontal="center" vertical="center" shrinkToFit="1"/>
    </xf>
    <xf numFmtId="0" fontId="25" fillId="0" borderId="29" xfId="0" applyFont="1" applyFill="1" applyBorder="1" applyAlignment="1">
      <alignment horizontal="center" vertical="center" shrinkToFit="1"/>
    </xf>
    <xf numFmtId="182" fontId="18" fillId="0" borderId="143" xfId="0" applyNumberFormat="1" applyFont="1" applyFill="1" applyBorder="1" applyAlignment="1">
      <alignment horizontal="center" vertical="center" textRotation="255"/>
    </xf>
    <xf numFmtId="182" fontId="19" fillId="0" borderId="137" xfId="0" applyNumberFormat="1" applyFont="1" applyFill="1" applyBorder="1" applyAlignment="1">
      <alignment horizontal="center" vertical="center" textRotation="255"/>
    </xf>
    <xf numFmtId="182" fontId="19" fillId="0" borderId="21" xfId="0" applyNumberFormat="1" applyFont="1" applyFill="1" applyBorder="1" applyAlignment="1">
      <alignment horizontal="center" vertical="center" textRotation="255"/>
    </xf>
    <xf numFmtId="182" fontId="22" fillId="0" borderId="143" xfId="0" applyNumberFormat="1" applyFont="1" applyFill="1" applyBorder="1" applyAlignment="1">
      <alignment horizontal="center" vertical="center"/>
    </xf>
    <xf numFmtId="182" fontId="23" fillId="0" borderId="33" xfId="0" applyNumberFormat="1" applyFont="1" applyFill="1" applyBorder="1" applyAlignment="1">
      <alignment horizontal="center" vertical="center"/>
    </xf>
    <xf numFmtId="182" fontId="23" fillId="0" borderId="37" xfId="0" applyNumberFormat="1" applyFont="1" applyFill="1" applyBorder="1" applyAlignment="1">
      <alignment horizontal="center" vertical="center"/>
    </xf>
    <xf numFmtId="182" fontId="23" fillId="0" borderId="21" xfId="0" applyNumberFormat="1" applyFont="1" applyFill="1" applyBorder="1" applyAlignment="1">
      <alignment horizontal="center" vertical="center"/>
    </xf>
    <xf numFmtId="182" fontId="23" fillId="0" borderId="22" xfId="0" applyNumberFormat="1" applyFont="1" applyFill="1" applyBorder="1" applyAlignment="1">
      <alignment horizontal="center" vertical="center"/>
    </xf>
    <xf numFmtId="182" fontId="23" fillId="0" borderId="17" xfId="0" applyNumberFormat="1" applyFont="1" applyFill="1" applyBorder="1" applyAlignment="1">
      <alignment horizontal="center" vertical="center"/>
    </xf>
    <xf numFmtId="182" fontId="22" fillId="0" borderId="137" xfId="0" applyNumberFormat="1" applyFont="1" applyFill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19" xfId="0" applyNumberFormat="1" applyFont="1" applyFill="1" applyBorder="1" applyAlignment="1">
      <alignment horizontal="center" vertical="center"/>
    </xf>
    <xf numFmtId="0" fontId="5" fillId="0" borderId="96" xfId="0" applyNumberFormat="1" applyFont="1" applyFill="1" applyBorder="1" applyAlignment="1">
      <alignment horizontal="center" vertical="center" shrinkToFit="1"/>
    </xf>
    <xf numFmtId="0" fontId="5" fillId="0" borderId="43" xfId="0" applyNumberFormat="1" applyFont="1" applyFill="1" applyBorder="1" applyAlignment="1">
      <alignment horizontal="center" vertical="center" shrinkToFit="1"/>
    </xf>
    <xf numFmtId="0" fontId="5" fillId="0" borderId="101" xfId="0" applyNumberFormat="1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left" vertical="center"/>
    </xf>
    <xf numFmtId="0" fontId="25" fillId="0" borderId="40" xfId="0" applyFont="1" applyFill="1" applyBorder="1" applyAlignment="1">
      <alignment horizontal="left" vertical="center"/>
    </xf>
    <xf numFmtId="0" fontId="29" fillId="0" borderId="40" xfId="0" applyFont="1" applyFill="1" applyBorder="1" applyAlignment="1">
      <alignment horizontal="center" vertical="center"/>
    </xf>
    <xf numFmtId="0" fontId="28" fillId="0" borderId="40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41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0" fillId="0" borderId="144" xfId="33" applyFont="1" applyBorder="1" applyAlignment="1">
      <alignment vertical="center" shrinkToFit="1"/>
      <protection/>
    </xf>
    <xf numFmtId="0" fontId="0" fillId="0" borderId="38" xfId="33" applyBorder="1">
      <alignment vertical="center"/>
      <protection/>
    </xf>
    <xf numFmtId="0" fontId="0" fillId="0" borderId="46" xfId="33" applyFont="1" applyBorder="1" applyAlignment="1">
      <alignment vertical="center" shrinkToFit="1"/>
      <protection/>
    </xf>
    <xf numFmtId="0" fontId="0" fillId="0" borderId="41" xfId="33" applyBorder="1">
      <alignment vertical="center"/>
      <protection/>
    </xf>
    <xf numFmtId="0" fontId="0" fillId="0" borderId="145" xfId="33" applyBorder="1">
      <alignment vertical="center"/>
      <protection/>
    </xf>
    <xf numFmtId="0" fontId="0" fillId="0" borderId="23" xfId="33" applyFont="1" applyBorder="1" applyAlignment="1">
      <alignment vertical="center" shrinkToFit="1"/>
      <protection/>
    </xf>
    <xf numFmtId="0" fontId="0" fillId="0" borderId="23" xfId="33" applyFont="1" applyBorder="1" applyAlignment="1">
      <alignment vertical="center" shrinkToFit="1"/>
      <protection/>
    </xf>
    <xf numFmtId="0" fontId="0" fillId="0" borderId="46" xfId="33" applyFont="1" applyBorder="1" applyAlignment="1">
      <alignment vertical="center" shrinkToFit="1"/>
      <protection/>
    </xf>
    <xf numFmtId="0" fontId="0" fillId="0" borderId="144" xfId="33" applyBorder="1" applyAlignment="1">
      <alignment vertical="center" shrinkToFit="1"/>
      <protection/>
    </xf>
    <xf numFmtId="0" fontId="31" fillId="0" borderId="82" xfId="33" applyFont="1" applyBorder="1" applyAlignment="1">
      <alignment horizontal="center" vertical="center" shrinkToFit="1"/>
      <protection/>
    </xf>
    <xf numFmtId="0" fontId="0" fillId="0" borderId="82" xfId="33" applyBorder="1" applyAlignment="1">
      <alignment horizontal="center" vertical="center" shrinkToFit="1"/>
      <protection/>
    </xf>
    <xf numFmtId="0" fontId="0" fillId="0" borderId="61" xfId="33" applyBorder="1" applyAlignment="1">
      <alignment horizontal="center" vertical="center" shrinkToFit="1"/>
      <protection/>
    </xf>
    <xf numFmtId="0" fontId="31" fillId="0" borderId="146" xfId="33" applyFont="1" applyBorder="1" applyAlignment="1">
      <alignment horizontal="center" vertical="center" shrinkToFit="1"/>
      <protection/>
    </xf>
    <xf numFmtId="0" fontId="33" fillId="0" borderId="147" xfId="33" applyFont="1" applyBorder="1" applyAlignment="1">
      <alignment horizontal="center" vertical="center" textRotation="255" shrinkToFit="1"/>
      <protection/>
    </xf>
    <xf numFmtId="0" fontId="33" fillId="0" borderId="148" xfId="33" applyFont="1" applyBorder="1" applyAlignment="1">
      <alignment horizontal="center" vertical="center" textRotation="255" shrinkToFit="1"/>
      <protection/>
    </xf>
    <xf numFmtId="0" fontId="33" fillId="0" borderId="149" xfId="33" applyFont="1" applyBorder="1" applyAlignment="1">
      <alignment horizontal="center" vertical="center" textRotation="255" shrinkToFit="1"/>
      <protection/>
    </xf>
    <xf numFmtId="0" fontId="0" fillId="0" borderId="150" xfId="33" applyFont="1" applyBorder="1" applyAlignment="1">
      <alignment horizontal="center" vertical="center" textRotation="255" shrinkToFit="1"/>
      <protection/>
    </xf>
    <xf numFmtId="0" fontId="0" fillId="0" borderId="151" xfId="33" applyFont="1" applyBorder="1" applyAlignment="1">
      <alignment horizontal="center" vertical="center" textRotation="255" shrinkToFit="1"/>
      <protection/>
    </xf>
    <xf numFmtId="0" fontId="40" fillId="0" borderId="150" xfId="33" applyFont="1" applyBorder="1" applyAlignment="1">
      <alignment horizontal="center" vertical="center" textRotation="255" wrapText="1"/>
      <protection/>
    </xf>
    <xf numFmtId="0" fontId="40" fillId="0" borderId="152" xfId="33" applyFont="1" applyBorder="1" applyAlignment="1">
      <alignment horizontal="center" vertical="center" textRotation="255" wrapText="1"/>
      <protection/>
    </xf>
    <xf numFmtId="0" fontId="40" fillId="0" borderId="151" xfId="33" applyFont="1" applyBorder="1" applyAlignment="1">
      <alignment horizontal="center" vertical="center" textRotation="255" wrapText="1"/>
      <protection/>
    </xf>
    <xf numFmtId="0" fontId="36" fillId="0" borderId="153" xfId="33" applyFont="1" applyBorder="1" applyAlignment="1">
      <alignment horizontal="center" vertical="center" textRotation="255" wrapText="1"/>
      <protection/>
    </xf>
    <xf numFmtId="0" fontId="36" fillId="0" borderId="84" xfId="33" applyFont="1" applyBorder="1" applyAlignment="1">
      <alignment horizontal="center" vertical="center" textRotation="255" wrapText="1"/>
      <protection/>
    </xf>
    <xf numFmtId="0" fontId="36" fillId="0" borderId="154" xfId="33" applyFont="1" applyBorder="1" applyAlignment="1">
      <alignment horizontal="center" vertical="center" textRotation="255" wrapText="1"/>
      <protection/>
    </xf>
    <xf numFmtId="0" fontId="36" fillId="0" borderId="155" xfId="33" applyFont="1" applyBorder="1" applyAlignment="1">
      <alignment horizontal="center" vertical="center" textRotation="255" wrapText="1"/>
      <protection/>
    </xf>
    <xf numFmtId="0" fontId="31" fillId="0" borderId="156" xfId="33" applyFont="1" applyBorder="1" applyAlignment="1">
      <alignment horizontal="center" vertical="center" shrinkToFit="1"/>
      <protection/>
    </xf>
    <xf numFmtId="0" fontId="0" fillId="0" borderId="82" xfId="33" applyFont="1" applyBorder="1" applyAlignment="1">
      <alignment horizontal="center" vertical="center" shrinkToFit="1"/>
      <protection/>
    </xf>
    <xf numFmtId="0" fontId="0" fillId="0" borderId="65" xfId="33" applyFont="1" applyBorder="1" applyAlignment="1">
      <alignment horizontal="center" vertical="center" shrinkToFit="1"/>
      <protection/>
    </xf>
    <xf numFmtId="0" fontId="0" fillId="0" borderId="65" xfId="33" applyBorder="1" applyAlignment="1">
      <alignment horizontal="center" vertical="center" shrinkToFit="1"/>
      <protection/>
    </xf>
    <xf numFmtId="0" fontId="0" fillId="0" borderId="61" xfId="33" applyFont="1" applyBorder="1" applyAlignment="1">
      <alignment horizontal="center" vertical="center" shrinkToFit="1"/>
      <protection/>
    </xf>
    <xf numFmtId="0" fontId="0" fillId="0" borderId="66" xfId="33" applyFont="1" applyBorder="1" applyAlignment="1">
      <alignment horizontal="center" vertical="center" shrinkToFit="1"/>
      <protection/>
    </xf>
    <xf numFmtId="0" fontId="33" fillId="0" borderId="157" xfId="33" applyFont="1" applyBorder="1" applyAlignment="1">
      <alignment horizontal="center" vertical="center" textRotation="255" shrinkToFit="1"/>
      <protection/>
    </xf>
    <xf numFmtId="0" fontId="33" fillId="0" borderId="144" xfId="33" applyFont="1" applyBorder="1" applyAlignment="1">
      <alignment horizontal="center" vertical="center" textRotation="255" shrinkToFit="1"/>
      <protection/>
    </xf>
    <xf numFmtId="0" fontId="33" fillId="0" borderId="158" xfId="33" applyFont="1" applyBorder="1" applyAlignment="1">
      <alignment horizontal="center" vertical="center" textRotation="255" shrinkToFit="1"/>
      <protection/>
    </xf>
    <xf numFmtId="0" fontId="36" fillId="0" borderId="159" xfId="33" applyFont="1" applyBorder="1" applyAlignment="1">
      <alignment horizontal="center" vertical="center" textRotation="255" wrapText="1"/>
      <protection/>
    </xf>
    <xf numFmtId="0" fontId="36" fillId="0" borderId="160" xfId="33" applyFont="1" applyBorder="1" applyAlignment="1">
      <alignment horizontal="center" vertical="center" textRotation="255" wrapText="1"/>
      <protection/>
    </xf>
    <xf numFmtId="0" fontId="36" fillId="0" borderId="79" xfId="33" applyFont="1" applyBorder="1" applyAlignment="1">
      <alignment horizontal="center" vertical="center" textRotation="255" wrapText="1"/>
      <protection/>
    </xf>
    <xf numFmtId="0" fontId="36" fillId="0" borderId="161" xfId="33" applyFont="1" applyBorder="1" applyAlignment="1">
      <alignment horizontal="center" vertical="center" textRotation="255" wrapText="1"/>
      <protection/>
    </xf>
    <xf numFmtId="0" fontId="36" fillId="0" borderId="19" xfId="33" applyFont="1" applyBorder="1" applyAlignment="1">
      <alignment horizontal="center" vertical="center" textRotation="255" wrapText="1"/>
      <protection/>
    </xf>
    <xf numFmtId="0" fontId="33" fillId="0" borderId="147" xfId="33" applyFont="1" applyBorder="1" applyAlignment="1">
      <alignment vertical="center" textRotation="255" shrinkToFit="1"/>
      <protection/>
    </xf>
    <xf numFmtId="0" fontId="0" fillId="0" borderId="148" xfId="33" applyFont="1" applyBorder="1" applyAlignment="1">
      <alignment vertical="center" textRotation="255" shrinkToFit="1"/>
      <protection/>
    </xf>
    <xf numFmtId="0" fontId="0" fillId="0" borderId="149" xfId="33" applyFont="1" applyBorder="1" applyAlignment="1">
      <alignment vertical="center" textRotation="255" shrinkToFit="1"/>
      <protection/>
    </xf>
    <xf numFmtId="0" fontId="0" fillId="0" borderId="155" xfId="33" applyFont="1" applyBorder="1" applyAlignment="1">
      <alignment vertical="center" textRotation="255" shrinkToFit="1"/>
      <protection/>
    </xf>
    <xf numFmtId="0" fontId="36" fillId="0" borderId="150" xfId="33" applyFont="1" applyBorder="1" applyAlignment="1">
      <alignment horizontal="center" vertical="center" textRotation="255" wrapText="1"/>
      <protection/>
    </xf>
    <xf numFmtId="0" fontId="36" fillId="0" borderId="152" xfId="33" applyFont="1" applyBorder="1" applyAlignment="1">
      <alignment horizontal="center" vertical="center" textRotation="255" wrapText="1"/>
      <protection/>
    </xf>
    <xf numFmtId="0" fontId="36" fillId="0" borderId="151" xfId="33" applyFont="1" applyBorder="1" applyAlignment="1">
      <alignment horizontal="center" vertical="center" textRotation="255" wrapText="1"/>
      <protection/>
    </xf>
    <xf numFmtId="0" fontId="0" fillId="0" borderId="146" xfId="33" applyFont="1" applyBorder="1" applyAlignment="1">
      <alignment horizontal="center" vertical="center" textRotation="255" shrinkToFit="1"/>
      <protection/>
    </xf>
    <xf numFmtId="0" fontId="0" fillId="0" borderId="67" xfId="33" applyFont="1" applyBorder="1" applyAlignment="1">
      <alignment horizontal="center" vertical="center" textRotation="255" shrinkToFit="1"/>
      <protection/>
    </xf>
    <xf numFmtId="0" fontId="0" fillId="0" borderId="161" xfId="33" applyFont="1" applyBorder="1" applyAlignment="1">
      <alignment horizontal="center" vertical="center" shrinkToFit="1"/>
      <protection/>
    </xf>
    <xf numFmtId="0" fontId="0" fillId="0" borderId="162" xfId="33" applyFont="1" applyBorder="1" applyAlignment="1">
      <alignment horizontal="center" vertical="center" shrinkToFit="1"/>
      <protection/>
    </xf>
    <xf numFmtId="0" fontId="0" fillId="0" borderId="163" xfId="33" applyFont="1" applyBorder="1" applyAlignment="1">
      <alignment horizontal="center" vertical="center" shrinkToFit="1"/>
      <protection/>
    </xf>
    <xf numFmtId="196" fontId="0" fillId="0" borderId="83" xfId="33" applyNumberFormat="1" applyBorder="1" applyAlignment="1">
      <alignment horizontal="center" vertical="center" shrinkToFit="1"/>
      <protection/>
    </xf>
    <xf numFmtId="0" fontId="0" fillId="0" borderId="59" xfId="33" applyFont="1" applyBorder="1" applyAlignment="1">
      <alignment horizontal="center" vertical="center" shrinkToFit="1"/>
      <protection/>
    </xf>
    <xf numFmtId="0" fontId="0" fillId="0" borderId="72" xfId="33" applyFont="1" applyBorder="1" applyAlignment="1">
      <alignment horizontal="center" vertical="center" shrinkToFit="1"/>
      <protection/>
    </xf>
    <xf numFmtId="0" fontId="0" fillId="0" borderId="153" xfId="33" applyFont="1" applyBorder="1" applyAlignment="1">
      <alignment horizontal="center" vertical="center" textRotation="255" shrinkToFit="1"/>
      <protection/>
    </xf>
    <xf numFmtId="0" fontId="0" fillId="0" borderId="164" xfId="33" applyFont="1" applyBorder="1" applyAlignment="1">
      <alignment horizontal="center" vertical="center" textRotation="255" shrinkToFit="1"/>
      <protection/>
    </xf>
    <xf numFmtId="0" fontId="36" fillId="0" borderId="156" xfId="33" applyFont="1" applyBorder="1" applyAlignment="1">
      <alignment horizontal="center" vertical="center" textRotation="255" shrinkToFit="1"/>
      <protection/>
    </xf>
    <xf numFmtId="0" fontId="36" fillId="0" borderId="165" xfId="33" applyFont="1" applyBorder="1" applyAlignment="1">
      <alignment horizontal="center" vertical="center" textRotation="255" shrinkToFit="1"/>
      <protection/>
    </xf>
    <xf numFmtId="0" fontId="36" fillId="0" borderId="166" xfId="33" applyFont="1" applyBorder="1" applyAlignment="1">
      <alignment horizontal="center" vertical="center" textRotation="255" shrinkToFit="1"/>
      <protection/>
    </xf>
    <xf numFmtId="0" fontId="36" fillId="0" borderId="14" xfId="33" applyFont="1" applyBorder="1" applyAlignment="1">
      <alignment horizontal="center" vertical="center" textRotation="255" wrapText="1"/>
      <protection/>
    </xf>
    <xf numFmtId="0" fontId="36" fillId="0" borderId="38" xfId="33" applyFont="1" applyBorder="1" applyAlignment="1">
      <alignment horizontal="center" vertical="center" textRotation="255" wrapText="1"/>
      <protection/>
    </xf>
    <xf numFmtId="0" fontId="36" fillId="0" borderId="13" xfId="33" applyFont="1" applyBorder="1" applyAlignment="1">
      <alignment horizontal="center" vertical="center" textRotation="255" wrapText="1"/>
      <protection/>
    </xf>
    <xf numFmtId="0" fontId="36" fillId="0" borderId="67" xfId="33" applyFont="1" applyBorder="1" applyAlignment="1">
      <alignment horizontal="center" vertical="center" textRotation="255" wrapText="1"/>
      <protection/>
    </xf>
    <xf numFmtId="0" fontId="36" fillId="0" borderId="161" xfId="33" applyFont="1" applyBorder="1" applyAlignment="1">
      <alignment horizontal="center" vertical="center" textRotation="255" shrinkToFit="1"/>
      <protection/>
    </xf>
    <xf numFmtId="0" fontId="36" fillId="0" borderId="19" xfId="33" applyFont="1" applyBorder="1" applyAlignment="1">
      <alignment horizontal="center" vertical="center" textRotation="255" shrinkToFit="1"/>
      <protection/>
    </xf>
    <xf numFmtId="0" fontId="36" fillId="0" borderId="0" xfId="33" applyFont="1" applyBorder="1" applyAlignment="1">
      <alignment horizontal="center" vertical="center" textRotation="255" shrinkToFit="1"/>
      <protection/>
    </xf>
    <xf numFmtId="0" fontId="36" fillId="0" borderId="167" xfId="33" applyFont="1" applyBorder="1" applyAlignment="1">
      <alignment horizontal="center" vertical="center" textRotation="255" shrinkToFit="1"/>
      <protection/>
    </xf>
    <xf numFmtId="0" fontId="36" fillId="0" borderId="146" xfId="33" applyFont="1" applyBorder="1" applyAlignment="1">
      <alignment horizontal="center" vertical="center" textRotation="255" shrinkToFit="1"/>
      <protection/>
    </xf>
    <xf numFmtId="0" fontId="36" fillId="0" borderId="38" xfId="33" applyFont="1" applyBorder="1" applyAlignment="1">
      <alignment horizontal="center" vertical="center" textRotation="255" shrinkToFit="1"/>
      <protection/>
    </xf>
    <xf numFmtId="0" fontId="36" fillId="0" borderId="13" xfId="33" applyFont="1" applyBorder="1" applyAlignment="1">
      <alignment horizontal="center" vertical="center" textRotation="255" shrinkToFit="1"/>
      <protection/>
    </xf>
    <xf numFmtId="0" fontId="36" fillId="0" borderId="67" xfId="33" applyFont="1" applyBorder="1" applyAlignment="1">
      <alignment horizontal="center" vertical="center" textRotation="255" shrinkToFit="1"/>
      <protection/>
    </xf>
    <xf numFmtId="0" fontId="32" fillId="0" borderId="14" xfId="33" applyFont="1" applyBorder="1" applyAlignment="1">
      <alignment horizontal="center" vertical="center" textRotation="255" shrinkToFit="1"/>
      <protection/>
    </xf>
    <xf numFmtId="0" fontId="32" fillId="0" borderId="13" xfId="33" applyFont="1" applyBorder="1" applyAlignment="1">
      <alignment horizontal="center" vertical="center" textRotation="255" shrinkToFit="1"/>
      <protection/>
    </xf>
    <xf numFmtId="0" fontId="36" fillId="0" borderId="83" xfId="33" applyFont="1" applyBorder="1" applyAlignment="1">
      <alignment horizontal="center" vertical="center" textRotation="255" wrapText="1"/>
      <protection/>
    </xf>
    <xf numFmtId="0" fontId="36" fillId="0" borderId="83" xfId="33" applyFont="1" applyBorder="1" applyAlignment="1">
      <alignment horizontal="center" vertical="center" textRotation="255" shrinkToFit="1"/>
      <protection/>
    </xf>
    <xf numFmtId="0" fontId="32" fillId="0" borderId="168" xfId="33" applyFont="1" applyBorder="1" applyAlignment="1">
      <alignment horizontal="center" vertical="center" textRotation="255" shrinkToFit="1"/>
      <protection/>
    </xf>
    <xf numFmtId="0" fontId="32" fillId="0" borderId="169" xfId="33" applyFont="1" applyBorder="1" applyAlignment="1">
      <alignment horizontal="center" vertical="center" textRotation="255" shrinkToFit="1"/>
      <protection/>
    </xf>
    <xf numFmtId="0" fontId="36" fillId="0" borderId="170" xfId="33" applyFont="1" applyBorder="1" applyAlignment="1">
      <alignment horizontal="center" vertical="center" textRotation="255" shrinkToFit="1"/>
      <protection/>
    </xf>
    <xf numFmtId="0" fontId="36" fillId="0" borderId="171" xfId="33" applyFont="1" applyBorder="1" applyAlignment="1">
      <alignment horizontal="center" vertical="center" textRotation="255" shrinkToFit="1"/>
      <protection/>
    </xf>
    <xf numFmtId="0" fontId="36" fillId="0" borderId="172" xfId="33" applyFont="1" applyBorder="1" applyAlignment="1">
      <alignment horizontal="center" vertical="center" textRotation="255" shrinkToFit="1"/>
      <protection/>
    </xf>
    <xf numFmtId="0" fontId="32" fillId="0" borderId="19" xfId="33" applyFont="1" applyBorder="1" applyAlignment="1">
      <alignment horizontal="center" vertical="center" textRotation="255" shrinkToFit="1"/>
      <protection/>
    </xf>
    <xf numFmtId="0" fontId="0" fillId="0" borderId="173" xfId="33" applyFont="1" applyBorder="1" applyAlignment="1">
      <alignment vertical="center" shrinkToFit="1"/>
      <protection/>
    </xf>
    <xf numFmtId="0" fontId="0" fillId="0" borderId="174" xfId="33" applyFont="1" applyBorder="1" applyAlignment="1">
      <alignment vertical="center" shrinkToFit="1"/>
      <protection/>
    </xf>
    <xf numFmtId="0" fontId="0" fillId="0" borderId="175" xfId="33" applyFont="1" applyBorder="1" applyAlignment="1">
      <alignment vertical="center" shrinkToFit="1"/>
      <protection/>
    </xf>
    <xf numFmtId="0" fontId="0" fillId="0" borderId="166" xfId="33" applyFont="1" applyBorder="1" applyAlignment="1">
      <alignment vertical="center" shrinkToFit="1"/>
      <protection/>
    </xf>
    <xf numFmtId="0" fontId="0" fillId="0" borderId="65" xfId="33" applyFont="1" applyBorder="1" applyAlignment="1">
      <alignment vertical="center" shrinkToFit="1"/>
      <protection/>
    </xf>
    <xf numFmtId="0" fontId="0" fillId="0" borderId="176" xfId="33" applyFont="1" applyBorder="1" applyAlignment="1">
      <alignment vertical="center" shrinkToFit="1"/>
      <protection/>
    </xf>
    <xf numFmtId="0" fontId="33" fillId="0" borderId="167" xfId="33" applyFont="1" applyBorder="1" applyAlignment="1">
      <alignment horizontal="center" vertical="center" shrinkToFit="1"/>
      <protection/>
    </xf>
    <xf numFmtId="0" fontId="0" fillId="0" borderId="167" xfId="33" applyFont="1" applyBorder="1" applyAlignment="1">
      <alignment vertical="center" shrinkToFit="1"/>
      <protection/>
    </xf>
    <xf numFmtId="0" fontId="0" fillId="0" borderId="79" xfId="33" applyFont="1" applyBorder="1" applyAlignment="1">
      <alignment vertical="center" shrinkToFit="1"/>
      <protection/>
    </xf>
    <xf numFmtId="0" fontId="0" fillId="0" borderId="150" xfId="33" applyFont="1" applyBorder="1" applyAlignment="1">
      <alignment horizontal="center" vertical="center" shrinkToFit="1"/>
      <protection/>
    </xf>
    <xf numFmtId="0" fontId="0" fillId="0" borderId="151" xfId="33" applyFont="1" applyBorder="1" applyAlignment="1">
      <alignment horizontal="center" vertical="center" shrinkToFit="1"/>
      <protection/>
    </xf>
    <xf numFmtId="0" fontId="36" fillId="0" borderId="156" xfId="33" applyFont="1" applyBorder="1" applyAlignment="1">
      <alignment horizontal="center" vertical="center" textRotation="255" wrapText="1"/>
      <protection/>
    </xf>
    <xf numFmtId="0" fontId="36" fillId="0" borderId="165" xfId="33" applyFont="1" applyBorder="1" applyAlignment="1">
      <alignment horizontal="center" vertical="center" textRotation="255" wrapText="1"/>
      <protection/>
    </xf>
    <xf numFmtId="0" fontId="36" fillId="0" borderId="166" xfId="33" applyFont="1" applyBorder="1" applyAlignment="1">
      <alignment horizontal="center" vertical="center" textRotation="255" wrapText="1"/>
      <protection/>
    </xf>
    <xf numFmtId="0" fontId="36" fillId="0" borderId="177" xfId="33" applyFont="1" applyBorder="1" applyAlignment="1">
      <alignment horizontal="center" vertical="center" textRotation="255" wrapText="1"/>
      <protection/>
    </xf>
    <xf numFmtId="0" fontId="36" fillId="0" borderId="178" xfId="33" applyFont="1" applyBorder="1" applyAlignment="1">
      <alignment horizontal="center" vertical="center" textRotation="255" wrapText="1"/>
      <protection/>
    </xf>
    <xf numFmtId="0" fontId="0" fillId="0" borderId="147" xfId="33" applyFont="1" applyBorder="1" applyAlignment="1">
      <alignment horizontal="center" vertical="center" shrinkToFit="1"/>
      <protection/>
    </xf>
    <xf numFmtId="0" fontId="0" fillId="0" borderId="155" xfId="33" applyFont="1" applyBorder="1" applyAlignment="1">
      <alignment horizontal="center" vertical="center" shrinkToFit="1"/>
      <protection/>
    </xf>
    <xf numFmtId="0" fontId="36" fillId="0" borderId="170" xfId="33" applyFont="1" applyBorder="1" applyAlignment="1">
      <alignment horizontal="center" vertical="center" textRotation="255" wrapText="1"/>
      <protection/>
    </xf>
    <xf numFmtId="0" fontId="36" fillId="0" borderId="171" xfId="33" applyFont="1" applyBorder="1" applyAlignment="1">
      <alignment horizontal="center" vertical="center" textRotation="255" wrapText="1"/>
      <protection/>
    </xf>
    <xf numFmtId="0" fontId="36" fillId="0" borderId="172" xfId="33" applyFont="1" applyBorder="1" applyAlignment="1">
      <alignment horizontal="center" vertical="center" textRotation="255" wrapText="1"/>
      <protection/>
    </xf>
    <xf numFmtId="0" fontId="0" fillId="0" borderId="179" xfId="33" applyFont="1" applyBorder="1" applyAlignment="1">
      <alignment horizontal="center" vertical="center" textRotation="255" shrinkToFit="1"/>
      <protection/>
    </xf>
    <xf numFmtId="0" fontId="0" fillId="0" borderId="180" xfId="33" applyBorder="1" applyAlignment="1">
      <alignment horizontal="center" vertical="center" shrinkToFit="1"/>
      <protection/>
    </xf>
    <xf numFmtId="0" fontId="0" fillId="0" borderId="181" xfId="33" applyBorder="1" applyAlignment="1">
      <alignment horizontal="center" vertical="center" shrinkToFit="1"/>
      <protection/>
    </xf>
    <xf numFmtId="0" fontId="31" fillId="0" borderId="182" xfId="33" applyFont="1" applyBorder="1" applyAlignment="1">
      <alignment horizontal="center" vertical="center" shrinkToFit="1"/>
      <protection/>
    </xf>
    <xf numFmtId="0" fontId="0" fillId="0" borderId="183" xfId="33" applyFont="1" applyBorder="1" applyAlignment="1">
      <alignment horizontal="right" vertical="center" shrinkToFit="1"/>
      <protection/>
    </xf>
    <xf numFmtId="0" fontId="0" fillId="0" borderId="0" xfId="33" applyFont="1" applyBorder="1" applyAlignment="1">
      <alignment horizontal="right" vertical="center" shrinkToFit="1"/>
      <protection/>
    </xf>
    <xf numFmtId="0" fontId="0" fillId="0" borderId="66" xfId="33" applyFont="1" applyBorder="1" applyAlignment="1">
      <alignment vertical="center" shrinkToFit="1"/>
      <protection/>
    </xf>
    <xf numFmtId="0" fontId="42" fillId="0" borderId="143" xfId="35" applyFont="1" applyBorder="1" applyAlignment="1">
      <alignment horizontal="center" vertical="center"/>
      <protection/>
    </xf>
    <xf numFmtId="0" fontId="42" fillId="0" borderId="33" xfId="35" applyFont="1" applyBorder="1" applyAlignment="1">
      <alignment horizontal="center" vertical="center"/>
      <protection/>
    </xf>
    <xf numFmtId="0" fontId="42" fillId="0" borderId="184" xfId="35" applyFont="1" applyBorder="1" applyAlignment="1">
      <alignment horizontal="center" vertical="center"/>
      <protection/>
    </xf>
    <xf numFmtId="0" fontId="42" fillId="0" borderId="137" xfId="35" applyFont="1" applyBorder="1" applyAlignment="1">
      <alignment horizontal="center" vertical="center"/>
      <protection/>
    </xf>
    <xf numFmtId="0" fontId="42" fillId="0" borderId="0" xfId="35" applyFont="1" applyBorder="1" applyAlignment="1">
      <alignment horizontal="center" vertical="center"/>
      <protection/>
    </xf>
    <xf numFmtId="0" fontId="42" fillId="0" borderId="185" xfId="35" applyFont="1" applyBorder="1" applyAlignment="1">
      <alignment horizontal="center" vertical="center"/>
      <protection/>
    </xf>
    <xf numFmtId="0" fontId="42" fillId="0" borderId="20" xfId="35" applyFont="1" applyBorder="1" applyAlignment="1">
      <alignment horizontal="center" vertical="center"/>
      <protection/>
    </xf>
    <xf numFmtId="0" fontId="42" fillId="0" borderId="40" xfId="35" applyFont="1" applyBorder="1" applyAlignment="1">
      <alignment horizontal="center" vertical="center"/>
      <protection/>
    </xf>
    <xf numFmtId="0" fontId="42" fillId="0" borderId="93" xfId="35" applyFont="1" applyBorder="1" applyAlignment="1">
      <alignment horizontal="center" vertical="center"/>
      <protection/>
    </xf>
    <xf numFmtId="198" fontId="39" fillId="0" borderId="143" xfId="35" applyNumberFormat="1" applyFont="1" applyFill="1" applyBorder="1" applyAlignment="1">
      <alignment horizontal="center" vertical="center" wrapText="1"/>
      <protection/>
    </xf>
    <xf numFmtId="198" fontId="39" fillId="0" borderId="33" xfId="35" applyNumberFormat="1" applyFont="1" applyFill="1" applyBorder="1" applyAlignment="1">
      <alignment horizontal="center" vertical="center" wrapText="1"/>
      <protection/>
    </xf>
    <xf numFmtId="198" fontId="39" fillId="0" borderId="184" xfId="35" applyNumberFormat="1" applyFont="1" applyFill="1" applyBorder="1" applyAlignment="1">
      <alignment horizontal="center" vertical="center" wrapText="1"/>
      <protection/>
    </xf>
    <xf numFmtId="198" fontId="39" fillId="0" borderId="137" xfId="35" applyNumberFormat="1" applyFont="1" applyFill="1" applyBorder="1" applyAlignment="1">
      <alignment horizontal="center" vertical="center" wrapText="1"/>
      <protection/>
    </xf>
    <xf numFmtId="198" fontId="39" fillId="0" borderId="0" xfId="35" applyNumberFormat="1" applyFont="1" applyFill="1" applyBorder="1" applyAlignment="1">
      <alignment horizontal="center" vertical="center" wrapText="1"/>
      <protection/>
    </xf>
    <xf numFmtId="198" fontId="39" fillId="0" borderId="185" xfId="35" applyNumberFormat="1" applyFont="1" applyFill="1" applyBorder="1" applyAlignment="1">
      <alignment horizontal="center" vertical="center" wrapText="1"/>
      <protection/>
    </xf>
    <xf numFmtId="198" fontId="39" fillId="0" borderId="21" xfId="35" applyNumberFormat="1" applyFont="1" applyFill="1" applyBorder="1" applyAlignment="1">
      <alignment horizontal="center" vertical="center" wrapText="1"/>
      <protection/>
    </xf>
    <xf numFmtId="198" fontId="39" fillId="0" borderId="22" xfId="35" applyNumberFormat="1" applyFont="1" applyFill="1" applyBorder="1" applyAlignment="1">
      <alignment horizontal="center" vertical="center" wrapText="1"/>
      <protection/>
    </xf>
    <xf numFmtId="198" fontId="39" fillId="0" borderId="94" xfId="35" applyNumberFormat="1" applyFont="1" applyFill="1" applyBorder="1" applyAlignment="1">
      <alignment horizontal="center" vertical="center" wrapText="1"/>
      <protection/>
    </xf>
    <xf numFmtId="1" fontId="39" fillId="0" borderId="33" xfId="35" applyNumberFormat="1" applyFont="1" applyBorder="1" applyAlignment="1">
      <alignment horizontal="center" vertical="center" wrapText="1"/>
      <protection/>
    </xf>
    <xf numFmtId="1" fontId="39" fillId="0" borderId="184" xfId="35" applyNumberFormat="1" applyFont="1" applyBorder="1" applyAlignment="1">
      <alignment horizontal="center" vertical="center" wrapText="1"/>
      <protection/>
    </xf>
    <xf numFmtId="1" fontId="39" fillId="0" borderId="0" xfId="35" applyNumberFormat="1" applyFont="1" applyBorder="1" applyAlignment="1">
      <alignment horizontal="center" vertical="center" wrapText="1"/>
      <protection/>
    </xf>
    <xf numFmtId="1" fontId="39" fillId="0" borderId="185" xfId="35" applyNumberFormat="1" applyFont="1" applyBorder="1" applyAlignment="1">
      <alignment horizontal="center" vertical="center" wrapText="1"/>
      <protection/>
    </xf>
    <xf numFmtId="1" fontId="39" fillId="0" borderId="22" xfId="35" applyNumberFormat="1" applyFont="1" applyBorder="1" applyAlignment="1">
      <alignment horizontal="center" vertical="center" wrapText="1"/>
      <protection/>
    </xf>
    <xf numFmtId="1" fontId="39" fillId="0" borderId="94" xfId="35" applyNumberFormat="1" applyFont="1" applyBorder="1" applyAlignment="1">
      <alignment horizontal="center" vertical="center" wrapText="1"/>
      <protection/>
    </xf>
    <xf numFmtId="1" fontId="39" fillId="0" borderId="138" xfId="35" applyNumberFormat="1" applyFont="1" applyBorder="1" applyAlignment="1">
      <alignment horizontal="center" vertical="center" wrapText="1"/>
      <protection/>
    </xf>
    <xf numFmtId="1" fontId="39" fillId="0" borderId="58" xfId="35" applyNumberFormat="1" applyFont="1" applyBorder="1" applyAlignment="1">
      <alignment horizontal="center" vertical="center" wrapText="1"/>
      <protection/>
    </xf>
    <xf numFmtId="1" fontId="39" fillId="0" borderId="89" xfId="35" applyNumberFormat="1" applyFont="1" applyBorder="1" applyAlignment="1">
      <alignment horizontal="center" vertical="center" wrapText="1"/>
      <protection/>
    </xf>
    <xf numFmtId="182" fontId="31" fillId="0" borderId="143" xfId="35" applyNumberFormat="1" applyFont="1" applyBorder="1" applyAlignment="1">
      <alignment horizontal="center" vertical="center"/>
      <protection/>
    </xf>
    <xf numFmtId="182" fontId="31" fillId="0" borderId="33" xfId="35" applyNumberFormat="1" applyFont="1" applyBorder="1" applyAlignment="1">
      <alignment horizontal="center" vertical="center"/>
      <protection/>
    </xf>
    <xf numFmtId="182" fontId="31" fillId="0" borderId="37" xfId="35" applyNumberFormat="1" applyFont="1" applyBorder="1" applyAlignment="1">
      <alignment horizontal="center" vertical="center"/>
      <protection/>
    </xf>
    <xf numFmtId="182" fontId="31" fillId="0" borderId="20" xfId="35" applyNumberFormat="1" applyFont="1" applyBorder="1" applyAlignment="1">
      <alignment horizontal="center" vertical="center"/>
      <protection/>
    </xf>
    <xf numFmtId="182" fontId="31" fillId="0" borderId="40" xfId="35" applyNumberFormat="1" applyFont="1" applyBorder="1" applyAlignment="1">
      <alignment horizontal="center" vertical="center"/>
      <protection/>
    </xf>
    <xf numFmtId="182" fontId="31" fillId="0" borderId="14" xfId="35" applyNumberFormat="1" applyFont="1" applyBorder="1" applyAlignment="1">
      <alignment horizontal="center" vertical="center"/>
      <protection/>
    </xf>
    <xf numFmtId="182" fontId="31" fillId="0" borderId="21" xfId="35" applyNumberFormat="1" applyFont="1" applyBorder="1" applyAlignment="1">
      <alignment horizontal="center" vertical="center"/>
      <protection/>
    </xf>
    <xf numFmtId="182" fontId="31" fillId="0" borderId="22" xfId="35" applyNumberFormat="1" applyFont="1" applyBorder="1" applyAlignment="1">
      <alignment horizontal="center" vertical="center"/>
      <protection/>
    </xf>
    <xf numFmtId="182" fontId="31" fillId="0" borderId="17" xfId="35" applyNumberFormat="1" applyFont="1" applyBorder="1" applyAlignment="1">
      <alignment horizontal="center" vertical="center"/>
      <protection/>
    </xf>
    <xf numFmtId="0" fontId="42" fillId="0" borderId="138" xfId="35" applyFont="1" applyBorder="1" applyAlignment="1">
      <alignment horizontal="center" vertical="center"/>
      <protection/>
    </xf>
    <xf numFmtId="0" fontId="42" fillId="0" borderId="58" xfId="35" applyFont="1" applyBorder="1" applyAlignment="1">
      <alignment horizontal="center" vertical="center"/>
      <protection/>
    </xf>
    <xf numFmtId="0" fontId="42" fillId="0" borderId="52" xfId="35" applyFont="1" applyBorder="1" applyAlignment="1">
      <alignment horizontal="center" vertical="center"/>
      <protection/>
    </xf>
    <xf numFmtId="0" fontId="50" fillId="0" borderId="11" xfId="0" applyFont="1" applyBorder="1" applyAlignment="1">
      <alignment horizontal="center" vertical="center" textRotation="255"/>
    </xf>
    <xf numFmtId="197" fontId="39" fillId="0" borderId="33" xfId="35" applyNumberFormat="1" applyFont="1" applyBorder="1" applyAlignment="1">
      <alignment horizontal="center" vertical="center" wrapText="1"/>
      <protection/>
    </xf>
    <xf numFmtId="197" fontId="39" fillId="0" borderId="184" xfId="35" applyNumberFormat="1" applyFont="1" applyBorder="1" applyAlignment="1">
      <alignment horizontal="center" vertical="center" wrapText="1"/>
      <protection/>
    </xf>
    <xf numFmtId="197" fontId="39" fillId="0" borderId="0" xfId="35" applyNumberFormat="1" applyFont="1" applyBorder="1" applyAlignment="1">
      <alignment horizontal="center" vertical="center" wrapText="1"/>
      <protection/>
    </xf>
    <xf numFmtId="197" fontId="39" fillId="0" borderId="185" xfId="35" applyNumberFormat="1" applyFont="1" applyBorder="1" applyAlignment="1">
      <alignment horizontal="center" vertical="center" wrapText="1"/>
      <protection/>
    </xf>
    <xf numFmtId="197" fontId="39" fillId="0" borderId="22" xfId="35" applyNumberFormat="1" applyFont="1" applyBorder="1" applyAlignment="1">
      <alignment horizontal="center" vertical="center" wrapText="1"/>
      <protection/>
    </xf>
    <xf numFmtId="197" fontId="39" fillId="0" borderId="94" xfId="35" applyNumberFormat="1" applyFont="1" applyBorder="1" applyAlignment="1">
      <alignment horizontal="center" vertical="center" wrapText="1"/>
      <protection/>
    </xf>
    <xf numFmtId="0" fontId="50" fillId="0" borderId="36" xfId="0" applyFont="1" applyBorder="1" applyAlignment="1">
      <alignment horizontal="center" vertical="center" textRotation="255"/>
    </xf>
    <xf numFmtId="0" fontId="50" fillId="0" borderId="31" xfId="0" applyFont="1" applyBorder="1" applyAlignment="1">
      <alignment horizontal="center"/>
    </xf>
    <xf numFmtId="0" fontId="50" fillId="0" borderId="106" xfId="0" applyFont="1" applyBorder="1" applyAlignment="1">
      <alignment horizontal="center"/>
    </xf>
    <xf numFmtId="182" fontId="18" fillId="0" borderId="137" xfId="0" applyNumberFormat="1" applyFont="1" applyFill="1" applyBorder="1" applyAlignment="1">
      <alignment horizontal="center" vertical="center" textRotation="255"/>
    </xf>
    <xf numFmtId="0" fontId="42" fillId="0" borderId="107" xfId="35" applyFont="1" applyBorder="1" applyAlignment="1">
      <alignment horizontal="center" vertical="center"/>
      <protection/>
    </xf>
    <xf numFmtId="0" fontId="42" fillId="0" borderId="32" xfId="35" applyFont="1" applyBorder="1" applyAlignment="1">
      <alignment horizontal="center" vertical="center"/>
      <protection/>
    </xf>
    <xf numFmtId="0" fontId="13" fillId="0" borderId="105" xfId="39" applyNumberFormat="1" applyFont="1" applyBorder="1" applyAlignment="1">
      <alignment horizontal="center" vertical="center" textRotation="255" wrapText="1"/>
      <protection/>
    </xf>
    <xf numFmtId="0" fontId="13" fillId="0" borderId="38" xfId="39" applyNumberFormat="1" applyFont="1" applyBorder="1" applyAlignment="1">
      <alignment horizontal="center" vertical="center" textRotation="255" wrapText="1"/>
      <protection/>
    </xf>
    <xf numFmtId="0" fontId="13" fillId="0" borderId="101" xfId="39" applyNumberFormat="1" applyFont="1" applyBorder="1" applyAlignment="1">
      <alignment horizontal="center" vertical="center" textRotation="255" wrapText="1"/>
      <protection/>
    </xf>
    <xf numFmtId="0" fontId="42" fillId="0" borderId="46" xfId="35" applyNumberFormat="1" applyFont="1" applyBorder="1" applyAlignment="1">
      <alignment horizontal="center" vertical="center"/>
      <protection/>
    </xf>
    <xf numFmtId="0" fontId="42" fillId="0" borderId="41" xfId="35" applyNumberFormat="1" applyFont="1" applyBorder="1" applyAlignment="1">
      <alignment horizontal="center" vertical="center"/>
      <protection/>
    </xf>
    <xf numFmtId="0" fontId="42" fillId="0" borderId="38" xfId="35" applyNumberFormat="1" applyFont="1" applyBorder="1" applyAlignment="1">
      <alignment horizontal="center" vertical="center"/>
      <protection/>
    </xf>
    <xf numFmtId="0" fontId="42" fillId="0" borderId="14" xfId="35" applyFont="1" applyBorder="1" applyAlignment="1">
      <alignment horizontal="center" vertical="center"/>
      <protection/>
    </xf>
    <xf numFmtId="0" fontId="33" fillId="0" borderId="22" xfId="35" applyFont="1" applyBorder="1" applyAlignment="1">
      <alignment horizontal="left" vertical="center" wrapText="1"/>
      <protection/>
    </xf>
    <xf numFmtId="0" fontId="48" fillId="0" borderId="22" xfId="35" applyFont="1" applyBorder="1" applyAlignment="1">
      <alignment horizontal="center" vertical="center" wrapText="1"/>
      <protection/>
    </xf>
    <xf numFmtId="0" fontId="13" fillId="0" borderId="45" xfId="39" applyNumberFormat="1" applyFont="1" applyBorder="1" applyAlignment="1">
      <alignment horizontal="center" vertical="center" textRotation="255" wrapText="1"/>
      <protection/>
    </xf>
    <xf numFmtId="0" fontId="13" fillId="0" borderId="35" xfId="39" applyNumberFormat="1" applyFont="1" applyBorder="1" applyAlignment="1">
      <alignment horizontal="center" vertical="center" textRotation="255" wrapText="1"/>
      <protection/>
    </xf>
    <xf numFmtId="0" fontId="13" fillId="0" borderId="99" xfId="39" applyNumberFormat="1" applyFont="1" applyBorder="1" applyAlignment="1">
      <alignment horizontal="center" vertical="center" textRotation="255" wrapText="1"/>
      <protection/>
    </xf>
    <xf numFmtId="0" fontId="31" fillId="0" borderId="53" xfId="35" applyFont="1" applyBorder="1" applyAlignment="1">
      <alignment horizontal="center" vertical="center" wrapText="1"/>
      <protection/>
    </xf>
    <xf numFmtId="0" fontId="31" fillId="0" borderId="87" xfId="35" applyFont="1" applyBorder="1" applyAlignment="1">
      <alignment horizontal="center" vertical="center" wrapText="1"/>
      <protection/>
    </xf>
    <xf numFmtId="0" fontId="31" fillId="0" borderId="13" xfId="35" applyFont="1" applyBorder="1" applyAlignment="1">
      <alignment horizontal="center" vertical="center" wrapText="1"/>
      <protection/>
    </xf>
    <xf numFmtId="0" fontId="13" fillId="0" borderId="14" xfId="39" applyNumberFormat="1" applyFont="1" applyBorder="1" applyAlignment="1">
      <alignment horizontal="center" vertical="center" textRotation="255" wrapText="1"/>
      <protection/>
    </xf>
    <xf numFmtId="0" fontId="13" fillId="0" borderId="13" xfId="39" applyNumberFormat="1" applyFont="1" applyBorder="1" applyAlignment="1">
      <alignment horizontal="center" vertical="center" textRotation="255" wrapText="1"/>
      <protection/>
    </xf>
    <xf numFmtId="0" fontId="47" fillId="0" borderId="105" xfId="39" applyNumberFormat="1" applyFont="1" applyBorder="1" applyAlignment="1">
      <alignment horizontal="center" vertical="center" textRotation="255" wrapText="1"/>
      <protection/>
    </xf>
    <xf numFmtId="0" fontId="47" fillId="0" borderId="38" xfId="39" applyNumberFormat="1" applyFont="1" applyBorder="1" applyAlignment="1">
      <alignment horizontal="center" vertical="center" textRotation="255" wrapText="1"/>
      <protection/>
    </xf>
    <xf numFmtId="0" fontId="47" fillId="0" borderId="101" xfId="39" applyNumberFormat="1" applyFont="1" applyBorder="1" applyAlignment="1">
      <alignment horizontal="center" vertical="center" textRotation="255" wrapText="1"/>
      <protection/>
    </xf>
    <xf numFmtId="0" fontId="13" fillId="0" borderId="37" xfId="39" applyNumberFormat="1" applyFont="1" applyBorder="1" applyAlignment="1">
      <alignment horizontal="center" vertical="center" textRotation="255" wrapText="1"/>
      <protection/>
    </xf>
    <xf numFmtId="0" fontId="13" fillId="0" borderId="19" xfId="39" applyNumberFormat="1" applyFont="1" applyBorder="1" applyAlignment="1">
      <alignment horizontal="center" vertical="center" textRotation="255" wrapText="1"/>
      <protection/>
    </xf>
    <xf numFmtId="0" fontId="13" fillId="0" borderId="17" xfId="39" applyNumberFormat="1" applyFont="1" applyBorder="1" applyAlignment="1">
      <alignment horizontal="center" vertical="center" textRotation="255" wrapText="1"/>
      <protection/>
    </xf>
    <xf numFmtId="0" fontId="13" fillId="0" borderId="34" xfId="39" applyNumberFormat="1" applyFont="1" applyBorder="1" applyAlignment="1">
      <alignment horizontal="center" vertical="center" textRotation="255" wrapText="1"/>
      <protection/>
    </xf>
    <xf numFmtId="0" fontId="13" fillId="0" borderId="11" xfId="39" applyNumberFormat="1" applyFont="1" applyBorder="1" applyAlignment="1">
      <alignment horizontal="center" vertical="center" textRotation="255" wrapText="1"/>
      <protection/>
    </xf>
    <xf numFmtId="0" fontId="13" fillId="0" borderId="36" xfId="39" applyNumberFormat="1" applyFont="1" applyBorder="1" applyAlignment="1">
      <alignment horizontal="center" vertical="center" textRotation="255" wrapText="1"/>
      <protection/>
    </xf>
    <xf numFmtId="0" fontId="13" fillId="0" borderId="109" xfId="39" applyNumberFormat="1" applyFont="1" applyBorder="1" applyAlignment="1">
      <alignment horizontal="center" vertical="center" textRotation="255" wrapText="1"/>
      <protection/>
    </xf>
    <xf numFmtId="0" fontId="31" fillId="0" borderId="33" xfId="35" applyFont="1" applyBorder="1" applyAlignment="1">
      <alignment horizontal="left" vertical="center"/>
      <protection/>
    </xf>
    <xf numFmtId="0" fontId="31" fillId="0" borderId="33" xfId="35" applyFont="1" applyBorder="1">
      <alignment vertical="center"/>
      <protection/>
    </xf>
    <xf numFmtId="0" fontId="31" fillId="0" borderId="0" xfId="35" applyFont="1" applyBorder="1">
      <alignment vertical="center"/>
      <protection/>
    </xf>
    <xf numFmtId="0" fontId="31" fillId="0" borderId="0" xfId="35" applyFont="1">
      <alignment vertical="center"/>
      <protection/>
    </xf>
    <xf numFmtId="0" fontId="1" fillId="0" borderId="26" xfId="39" applyNumberFormat="1" applyFont="1" applyBorder="1" applyAlignment="1">
      <alignment horizontal="left" vertical="center" shrinkToFit="1"/>
      <protection/>
    </xf>
    <xf numFmtId="0" fontId="42" fillId="0" borderId="31" xfId="35" applyFont="1" applyBorder="1" applyAlignment="1">
      <alignment horizontal="center" vertical="center"/>
      <protection/>
    </xf>
    <xf numFmtId="0" fontId="42" fillId="0" borderId="106" xfId="35" applyFont="1" applyBorder="1" applyAlignment="1">
      <alignment horizontal="center" vertical="center"/>
      <protection/>
    </xf>
    <xf numFmtId="0" fontId="48" fillId="0" borderId="0" xfId="35" applyFont="1" applyBorder="1" applyAlignment="1">
      <alignment horizontal="center" vertical="center" wrapText="1"/>
      <protection/>
    </xf>
    <xf numFmtId="0" fontId="33" fillId="0" borderId="0" xfId="35" applyFont="1" applyBorder="1" applyAlignment="1">
      <alignment horizontal="left" vertical="center" wrapText="1"/>
      <protection/>
    </xf>
    <xf numFmtId="0" fontId="50" fillId="0" borderId="37" xfId="0" applyFont="1" applyBorder="1" applyAlignment="1">
      <alignment horizontal="center"/>
    </xf>
    <xf numFmtId="182" fontId="56" fillId="0" borderId="137" xfId="0" applyNumberFormat="1" applyFont="1" applyFill="1" applyBorder="1" applyAlignment="1">
      <alignment horizontal="center" vertical="center" textRotation="255"/>
    </xf>
    <xf numFmtId="182" fontId="57" fillId="0" borderId="137" xfId="0" applyNumberFormat="1" applyFont="1" applyFill="1" applyBorder="1" applyAlignment="1">
      <alignment horizontal="center" vertical="center" textRotation="255"/>
    </xf>
    <xf numFmtId="182" fontId="57" fillId="0" borderId="21" xfId="0" applyNumberFormat="1" applyFont="1" applyFill="1" applyBorder="1" applyAlignment="1">
      <alignment horizontal="center" vertical="center" textRotation="255"/>
    </xf>
    <xf numFmtId="0" fontId="91" fillId="0" borderId="45" xfId="0" applyFont="1" applyFill="1" applyBorder="1" applyAlignment="1">
      <alignment horizontal="center" vertical="center" shrinkToFit="1"/>
    </xf>
    <xf numFmtId="0" fontId="91" fillId="0" borderId="30" xfId="0" applyFont="1" applyFill="1" applyBorder="1" applyAlignment="1">
      <alignment horizontal="center" vertical="center" shrinkToFit="1"/>
    </xf>
    <xf numFmtId="183" fontId="34" fillId="0" borderId="30" xfId="35" applyNumberFormat="1" applyFont="1" applyBorder="1" applyAlignment="1">
      <alignment horizontal="center" vertical="center" wrapText="1"/>
      <protection/>
    </xf>
    <xf numFmtId="0" fontId="34" fillId="0" borderId="35" xfId="35" applyFont="1" applyBorder="1" applyAlignment="1">
      <alignment horizontal="center" vertical="center" wrapText="1"/>
      <protection/>
    </xf>
    <xf numFmtId="0" fontId="34" fillId="0" borderId="23" xfId="35" applyFont="1" applyBorder="1" applyAlignment="1">
      <alignment horizontal="center" vertical="center" wrapText="1"/>
      <protection/>
    </xf>
    <xf numFmtId="197" fontId="34" fillId="0" borderId="23" xfId="35" applyNumberFormat="1" applyFont="1" applyBorder="1" applyAlignment="1">
      <alignment horizontal="center" vertical="center" wrapText="1"/>
      <protection/>
    </xf>
    <xf numFmtId="182" fontId="34" fillId="0" borderId="23" xfId="35" applyNumberFormat="1" applyFont="1" applyBorder="1" applyAlignment="1">
      <alignment horizontal="center" vertical="center"/>
      <protection/>
    </xf>
    <xf numFmtId="0" fontId="91" fillId="0" borderId="35" xfId="0" applyFont="1" applyFill="1" applyBorder="1" applyAlignment="1">
      <alignment horizontal="center" vertical="center" wrapText="1" shrinkToFit="1"/>
    </xf>
    <xf numFmtId="0" fontId="91" fillId="0" borderId="23" xfId="0" applyFont="1" applyFill="1" applyBorder="1" applyAlignment="1">
      <alignment horizontal="center" vertical="center" wrapText="1" shrinkToFit="1"/>
    </xf>
    <xf numFmtId="183" fontId="34" fillId="0" borderId="23" xfId="35" applyNumberFormat="1" applyFont="1" applyBorder="1" applyAlignment="1">
      <alignment horizontal="center" vertical="center" wrapText="1"/>
      <protection/>
    </xf>
    <xf numFmtId="0" fontId="34" fillId="0" borderId="99" xfId="35" applyFont="1" applyBorder="1" applyAlignment="1">
      <alignment horizontal="center" vertical="center" wrapText="1"/>
      <protection/>
    </xf>
    <xf numFmtId="0" fontId="34" fillId="0" borderId="27" xfId="35" applyFont="1" applyBorder="1" applyAlignment="1">
      <alignment horizontal="center" vertical="center" wrapText="1"/>
      <protection/>
    </xf>
    <xf numFmtId="197" fontId="34" fillId="0" borderId="27" xfId="35" applyNumberFormat="1" applyFont="1" applyBorder="1" applyAlignment="1">
      <alignment horizontal="center" vertical="center" wrapText="1"/>
      <protection/>
    </xf>
    <xf numFmtId="182" fontId="34" fillId="0" borderId="27" xfId="35" applyNumberFormat="1" applyFont="1" applyBorder="1" applyAlignment="1">
      <alignment horizontal="center" vertical="center"/>
      <protection/>
    </xf>
    <xf numFmtId="0" fontId="50" fillId="0" borderId="31" xfId="0" applyFont="1" applyBorder="1" applyAlignment="1">
      <alignment horizontal="left"/>
    </xf>
    <xf numFmtId="0" fontId="50" fillId="0" borderId="22" xfId="0" applyFont="1" applyBorder="1" applyAlignment="1">
      <alignment horizontal="left"/>
    </xf>
    <xf numFmtId="0" fontId="50" fillId="0" borderId="32" xfId="0" applyFont="1" applyBorder="1" applyAlignment="1">
      <alignment horizontal="left"/>
    </xf>
    <xf numFmtId="0" fontId="50" fillId="0" borderId="139" xfId="0" applyFont="1" applyBorder="1" applyAlignment="1">
      <alignment horizontal="left"/>
    </xf>
    <xf numFmtId="0" fontId="58" fillId="0" borderId="0" xfId="35" applyFont="1" applyBorder="1" applyAlignment="1">
      <alignment horizontal="left" vertical="center"/>
      <protection/>
    </xf>
    <xf numFmtId="0" fontId="51" fillId="0" borderId="0" xfId="36" applyFont="1" applyBorder="1" applyAlignment="1">
      <alignment horizontal="center" shrinkToFit="1"/>
      <protection/>
    </xf>
    <xf numFmtId="0" fontId="55" fillId="0" borderId="119" xfId="36" applyFont="1" applyFill="1" applyBorder="1" applyAlignment="1">
      <alignment horizontal="center" vertical="top" textRotation="255" wrapText="1" shrinkToFit="1"/>
      <protection/>
    </xf>
    <xf numFmtId="0" fontId="55" fillId="0" borderId="122" xfId="36" applyFont="1" applyFill="1" applyBorder="1" applyAlignment="1">
      <alignment horizontal="center" vertical="top" textRotation="255" wrapText="1" shrinkToFit="1"/>
      <protection/>
    </xf>
    <xf numFmtId="0" fontId="55" fillId="0" borderId="126" xfId="36" applyFont="1" applyFill="1" applyBorder="1" applyAlignment="1">
      <alignment horizontal="center" vertical="top" textRotation="255" wrapText="1" shrinkToFit="1"/>
      <protection/>
    </xf>
    <xf numFmtId="0" fontId="54" fillId="0" borderId="121" xfId="36" applyFont="1" applyBorder="1" applyAlignment="1">
      <alignment horizontal="center" vertical="center" textRotation="255" shrinkToFit="1"/>
      <protection/>
    </xf>
    <xf numFmtId="0" fontId="54" fillId="0" borderId="121" xfId="36" applyFont="1" applyFill="1" applyBorder="1" applyAlignment="1">
      <alignment horizontal="center" vertical="center" textRotation="255" shrinkToFit="1"/>
      <protection/>
    </xf>
    <xf numFmtId="0" fontId="11" fillId="0" borderId="186" xfId="36" applyFont="1" applyBorder="1" applyAlignment="1">
      <alignment horizontal="right" vertical="top"/>
      <protection/>
    </xf>
    <xf numFmtId="0" fontId="54" fillId="0" borderId="0" xfId="36" applyFont="1" applyBorder="1" applyAlignment="1">
      <alignment horizontal="left" vertical="center"/>
      <protection/>
    </xf>
    <xf numFmtId="0" fontId="0" fillId="0" borderId="0" xfId="36" applyFont="1" applyBorder="1" applyAlignment="1">
      <alignment horizontal="left" vertical="center"/>
      <protection/>
    </xf>
  </cellXfs>
  <cellStyles count="5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3" xfId="35"/>
    <cellStyle name="一般 5" xfId="36"/>
    <cellStyle name="一般 7" xfId="37"/>
    <cellStyle name="一般 8" xfId="38"/>
    <cellStyle name="一般_菜單調查表" xfId="39"/>
    <cellStyle name="Comma" xfId="40"/>
    <cellStyle name="Comma [0]" xfId="41"/>
    <cellStyle name="Followed Hyperlink" xfId="42"/>
    <cellStyle name="中等" xfId="43"/>
    <cellStyle name="合計" xfId="44"/>
    <cellStyle name="好" xfId="45"/>
    <cellStyle name="Percent" xfId="46"/>
    <cellStyle name="計算方式" xfId="47"/>
    <cellStyle name="Currency" xfId="48"/>
    <cellStyle name="Currency [0]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檢查儲存格" xfId="67"/>
    <cellStyle name="壞" xfId="68"/>
    <cellStyle name="警告文字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tabSelected="1" zoomScale="70" zoomScaleNormal="70" zoomScalePageLayoutView="0" workbookViewId="0" topLeftCell="A1">
      <selection activeCell="V12" sqref="V12"/>
    </sheetView>
  </sheetViews>
  <sheetFormatPr defaultColWidth="9.00390625" defaultRowHeight="16.5"/>
  <cols>
    <col min="1" max="1" width="0.74609375" style="13" customWidth="1"/>
    <col min="2" max="2" width="4.875" style="13" customWidth="1"/>
    <col min="3" max="3" width="4.625" style="13" hidden="1" customWidth="1"/>
    <col min="4" max="4" width="5.125" style="13" customWidth="1"/>
    <col min="5" max="5" width="12.50390625" style="13" customWidth="1"/>
    <col min="6" max="6" width="5.00390625" style="206" customWidth="1"/>
    <col min="7" max="7" width="4.375" style="13" customWidth="1"/>
    <col min="8" max="8" width="12.50390625" style="13" customWidth="1"/>
    <col min="9" max="9" width="5.00390625" style="206" customWidth="1"/>
    <col min="10" max="10" width="4.375" style="13" customWidth="1"/>
    <col min="11" max="11" width="12.50390625" style="13" customWidth="1"/>
    <col min="12" max="12" width="5.00390625" style="206" customWidth="1"/>
    <col min="13" max="13" width="4.375" style="13" customWidth="1"/>
    <col min="14" max="14" width="12.50390625" style="13" customWidth="1"/>
    <col min="15" max="15" width="5.00390625" style="206" customWidth="1"/>
    <col min="16" max="16" width="4.375" style="13" customWidth="1"/>
    <col min="17" max="17" width="5.25390625" style="13" customWidth="1"/>
    <col min="18" max="18" width="12.125" style="13" bestFit="1" customWidth="1"/>
    <col min="19" max="16384" width="9.00390625" style="13" customWidth="1"/>
  </cols>
  <sheetData>
    <row r="1" spans="2:18" s="1" customFormat="1" ht="33">
      <c r="B1" s="560" t="s">
        <v>205</v>
      </c>
      <c r="C1" s="560"/>
      <c r="D1" s="560"/>
      <c r="E1" s="560"/>
      <c r="F1" s="560"/>
      <c r="G1" s="560"/>
      <c r="H1" s="560"/>
      <c r="I1" s="560"/>
      <c r="J1" s="560"/>
      <c r="K1" s="560"/>
      <c r="L1" s="560"/>
      <c r="M1" s="560"/>
      <c r="N1" s="560"/>
      <c r="O1" s="560"/>
      <c r="P1" s="560"/>
      <c r="Q1" s="560"/>
      <c r="R1" s="560"/>
    </row>
    <row r="2" spans="2:18" s="1" customFormat="1" ht="18.75" customHeight="1" thickBot="1">
      <c r="B2" s="21" t="s">
        <v>208</v>
      </c>
      <c r="C2" s="22"/>
      <c r="D2" s="16"/>
      <c r="E2" s="16"/>
      <c r="F2" s="205"/>
      <c r="G2" s="16"/>
      <c r="H2" s="16"/>
      <c r="I2" s="205"/>
      <c r="J2" s="16"/>
      <c r="K2" s="16"/>
      <c r="L2" s="205"/>
      <c r="M2" s="16"/>
      <c r="O2" s="17"/>
      <c r="Q2" s="1" t="s">
        <v>207</v>
      </c>
      <c r="R2" s="17"/>
    </row>
    <row r="3" spans="2:18" s="2" customFormat="1" ht="45">
      <c r="B3" s="201" t="s">
        <v>24</v>
      </c>
      <c r="C3" s="204" t="s">
        <v>25</v>
      </c>
      <c r="D3" s="202" t="s">
        <v>42</v>
      </c>
      <c r="E3" s="548" t="s">
        <v>21</v>
      </c>
      <c r="F3" s="549"/>
      <c r="G3" s="550"/>
      <c r="H3" s="548" t="s">
        <v>76</v>
      </c>
      <c r="I3" s="549"/>
      <c r="J3" s="550"/>
      <c r="K3" s="548" t="s">
        <v>26</v>
      </c>
      <c r="L3" s="549"/>
      <c r="M3" s="550"/>
      <c r="N3" s="548" t="s">
        <v>28</v>
      </c>
      <c r="O3" s="549"/>
      <c r="P3" s="550"/>
      <c r="Q3" s="202" t="s">
        <v>29</v>
      </c>
      <c r="R3" s="203" t="s">
        <v>49</v>
      </c>
    </row>
    <row r="4" spans="2:18" s="3" customFormat="1" ht="19.5" customHeight="1">
      <c r="B4" s="5">
        <v>4</v>
      </c>
      <c r="C4" s="557"/>
      <c r="D4" s="552" t="s">
        <v>209</v>
      </c>
      <c r="E4" s="545" t="s">
        <v>318</v>
      </c>
      <c r="F4" s="546"/>
      <c r="G4" s="547"/>
      <c r="H4" s="545" t="s">
        <v>219</v>
      </c>
      <c r="I4" s="546"/>
      <c r="J4" s="547"/>
      <c r="K4" s="545" t="s">
        <v>224</v>
      </c>
      <c r="L4" s="546"/>
      <c r="M4" s="547"/>
      <c r="N4" s="545" t="s">
        <v>232</v>
      </c>
      <c r="O4" s="546"/>
      <c r="P4" s="547"/>
      <c r="Q4" s="552"/>
      <c r="R4" s="4" t="s">
        <v>220</v>
      </c>
    </row>
    <row r="5" spans="2:18" s="3" customFormat="1" ht="19.5" customHeight="1">
      <c r="B5" s="5" t="s">
        <v>229</v>
      </c>
      <c r="C5" s="558"/>
      <c r="D5" s="563"/>
      <c r="E5" s="209" t="s">
        <v>212</v>
      </c>
      <c r="F5" s="210">
        <v>14</v>
      </c>
      <c r="G5" s="211" t="s">
        <v>213</v>
      </c>
      <c r="H5" s="218" t="s">
        <v>222</v>
      </c>
      <c r="I5" s="219">
        <v>8.5</v>
      </c>
      <c r="J5" s="211" t="s">
        <v>213</v>
      </c>
      <c r="K5" s="218" t="s">
        <v>228</v>
      </c>
      <c r="L5" s="219">
        <v>16</v>
      </c>
      <c r="M5" s="211" t="s">
        <v>213</v>
      </c>
      <c r="N5" s="218" t="s">
        <v>222</v>
      </c>
      <c r="O5" s="219">
        <v>2</v>
      </c>
      <c r="P5" s="211" t="s">
        <v>213</v>
      </c>
      <c r="Q5" s="561"/>
      <c r="R5" s="6" t="s">
        <v>297</v>
      </c>
    </row>
    <row r="6" spans="2:18" s="3" customFormat="1" ht="19.5" customHeight="1">
      <c r="B6" s="5">
        <v>6</v>
      </c>
      <c r="C6" s="558"/>
      <c r="D6" s="563"/>
      <c r="E6" s="212" t="s">
        <v>214</v>
      </c>
      <c r="F6" s="208">
        <v>4</v>
      </c>
      <c r="G6" s="213" t="s">
        <v>213</v>
      </c>
      <c r="H6" s="212" t="s">
        <v>214</v>
      </c>
      <c r="I6" s="208">
        <v>6.5</v>
      </c>
      <c r="J6" s="213" t="s">
        <v>213</v>
      </c>
      <c r="K6" s="212" t="s">
        <v>217</v>
      </c>
      <c r="L6" s="208">
        <v>0.2</v>
      </c>
      <c r="M6" s="213" t="s">
        <v>213</v>
      </c>
      <c r="N6" s="212" t="s">
        <v>235</v>
      </c>
      <c r="O6" s="208">
        <v>1</v>
      </c>
      <c r="P6" s="213" t="s">
        <v>213</v>
      </c>
      <c r="Q6" s="561"/>
      <c r="R6" s="4" t="s">
        <v>225</v>
      </c>
    </row>
    <row r="7" spans="2:18" s="3" customFormat="1" ht="19.5" customHeight="1">
      <c r="B7" s="5" t="s">
        <v>230</v>
      </c>
      <c r="C7" s="558"/>
      <c r="D7" s="563"/>
      <c r="E7" s="212" t="s">
        <v>215</v>
      </c>
      <c r="F7" s="208">
        <v>2</v>
      </c>
      <c r="G7" s="214" t="s">
        <v>216</v>
      </c>
      <c r="H7" s="220" t="s">
        <v>223</v>
      </c>
      <c r="I7" s="207">
        <v>2.5</v>
      </c>
      <c r="J7" s="214" t="s">
        <v>213</v>
      </c>
      <c r="K7" s="220"/>
      <c r="L7" s="207"/>
      <c r="M7" s="214"/>
      <c r="N7" s="220" t="s">
        <v>236</v>
      </c>
      <c r="O7" s="207">
        <v>0.6</v>
      </c>
      <c r="P7" s="214" t="s">
        <v>213</v>
      </c>
      <c r="Q7" s="561"/>
      <c r="R7" s="7" t="s">
        <v>298</v>
      </c>
    </row>
    <row r="8" spans="2:18" s="3" customFormat="1" ht="19.5" customHeight="1">
      <c r="B8" s="554" t="s">
        <v>231</v>
      </c>
      <c r="C8" s="558"/>
      <c r="D8" s="563"/>
      <c r="E8" s="212" t="s">
        <v>217</v>
      </c>
      <c r="F8" s="208">
        <v>0.2</v>
      </c>
      <c r="G8" s="213" t="s">
        <v>213</v>
      </c>
      <c r="H8" s="212"/>
      <c r="I8" s="208"/>
      <c r="J8" s="213"/>
      <c r="K8" s="212"/>
      <c r="L8" s="208"/>
      <c r="M8" s="213"/>
      <c r="N8" s="212" t="s">
        <v>223</v>
      </c>
      <c r="O8" s="208">
        <v>0.6</v>
      </c>
      <c r="P8" s="213" t="s">
        <v>213</v>
      </c>
      <c r="Q8" s="561"/>
      <c r="R8" s="4" t="s">
        <v>233</v>
      </c>
    </row>
    <row r="9" spans="2:18" s="3" customFormat="1" ht="19.5" customHeight="1">
      <c r="B9" s="554"/>
      <c r="C9" s="559"/>
      <c r="D9" s="563"/>
      <c r="E9" s="212"/>
      <c r="F9" s="208"/>
      <c r="G9" s="213"/>
      <c r="H9" s="212"/>
      <c r="I9" s="208"/>
      <c r="J9" s="213"/>
      <c r="K9" s="212"/>
      <c r="L9" s="208"/>
      <c r="M9" s="213"/>
      <c r="N9" s="212" t="s">
        <v>237</v>
      </c>
      <c r="O9" s="208">
        <v>0.6</v>
      </c>
      <c r="P9" s="213" t="s">
        <v>213</v>
      </c>
      <c r="Q9" s="561"/>
      <c r="R9" s="7" t="s">
        <v>299</v>
      </c>
    </row>
    <row r="10" spans="2:18" s="3" customFormat="1" ht="19.5">
      <c r="B10" s="555"/>
      <c r="C10" s="9"/>
      <c r="D10" s="563"/>
      <c r="E10" s="212"/>
      <c r="F10" s="208"/>
      <c r="G10" s="213"/>
      <c r="H10" s="212"/>
      <c r="I10" s="208"/>
      <c r="J10" s="213"/>
      <c r="K10" s="212"/>
      <c r="L10" s="208"/>
      <c r="M10" s="213"/>
      <c r="N10" s="212"/>
      <c r="O10" s="208"/>
      <c r="P10" s="213"/>
      <c r="Q10" s="561"/>
      <c r="R10" s="4" t="s">
        <v>234</v>
      </c>
    </row>
    <row r="11" spans="2:18" s="3" customFormat="1" ht="19.5">
      <c r="B11" s="8" t="s">
        <v>218</v>
      </c>
      <c r="C11" s="18"/>
      <c r="D11" s="563"/>
      <c r="E11" s="212"/>
      <c r="F11" s="208"/>
      <c r="G11" s="213"/>
      <c r="H11" s="212"/>
      <c r="I11" s="208"/>
      <c r="J11" s="213"/>
      <c r="K11" s="212"/>
      <c r="L11" s="208"/>
      <c r="M11" s="213"/>
      <c r="N11" s="212"/>
      <c r="O11" s="208"/>
      <c r="P11" s="213"/>
      <c r="Q11" s="561"/>
      <c r="R11" s="7" t="s">
        <v>300</v>
      </c>
    </row>
    <row r="12" spans="2:18" s="3" customFormat="1" ht="19.5">
      <c r="B12" s="19">
        <v>221</v>
      </c>
      <c r="C12" s="10"/>
      <c r="D12" s="564"/>
      <c r="E12" s="215"/>
      <c r="F12" s="216"/>
      <c r="G12" s="217"/>
      <c r="H12" s="215" t="s">
        <v>319</v>
      </c>
      <c r="I12" s="216"/>
      <c r="J12" s="217"/>
      <c r="K12" s="215"/>
      <c r="L12" s="216"/>
      <c r="M12" s="217"/>
      <c r="N12" s="215"/>
      <c r="O12" s="216"/>
      <c r="P12" s="217"/>
      <c r="Q12" s="562"/>
      <c r="R12" s="11"/>
    </row>
    <row r="13" spans="2:18" s="3" customFormat="1" ht="19.5">
      <c r="B13" s="5">
        <v>4</v>
      </c>
      <c r="C13" s="557"/>
      <c r="D13" s="551" t="s">
        <v>238</v>
      </c>
      <c r="E13" s="542" t="s">
        <v>240</v>
      </c>
      <c r="F13" s="543"/>
      <c r="G13" s="544"/>
      <c r="H13" s="542" t="s">
        <v>246</v>
      </c>
      <c r="I13" s="543"/>
      <c r="J13" s="544"/>
      <c r="K13" s="542" t="s">
        <v>250</v>
      </c>
      <c r="L13" s="543"/>
      <c r="M13" s="544"/>
      <c r="N13" s="542" t="s">
        <v>253</v>
      </c>
      <c r="O13" s="543"/>
      <c r="P13" s="544"/>
      <c r="Q13" s="551" t="s">
        <v>257</v>
      </c>
      <c r="R13" s="12" t="s">
        <v>220</v>
      </c>
    </row>
    <row r="14" spans="2:18" s="3" customFormat="1" ht="19.5">
      <c r="B14" s="5" t="s">
        <v>229</v>
      </c>
      <c r="C14" s="558"/>
      <c r="D14" s="552"/>
      <c r="E14" s="209" t="s">
        <v>241</v>
      </c>
      <c r="F14" s="210">
        <v>15</v>
      </c>
      <c r="G14" s="211" t="s">
        <v>213</v>
      </c>
      <c r="H14" s="209" t="s">
        <v>247</v>
      </c>
      <c r="I14" s="210">
        <v>14</v>
      </c>
      <c r="J14" s="211" t="s">
        <v>213</v>
      </c>
      <c r="K14" s="209" t="s">
        <v>251</v>
      </c>
      <c r="L14" s="210">
        <v>16</v>
      </c>
      <c r="M14" s="211" t="s">
        <v>213</v>
      </c>
      <c r="N14" s="209" t="s">
        <v>254</v>
      </c>
      <c r="O14" s="210">
        <v>7.6</v>
      </c>
      <c r="P14" s="211" t="s">
        <v>213</v>
      </c>
      <c r="Q14" s="552"/>
      <c r="R14" s="7" t="s">
        <v>301</v>
      </c>
    </row>
    <row r="15" spans="2:18" s="3" customFormat="1" ht="19.5">
      <c r="B15" s="5">
        <v>7</v>
      </c>
      <c r="C15" s="558"/>
      <c r="D15" s="552"/>
      <c r="E15" s="212" t="s">
        <v>242</v>
      </c>
      <c r="F15" s="208">
        <v>2</v>
      </c>
      <c r="G15" s="213" t="s">
        <v>213</v>
      </c>
      <c r="H15" s="212" t="s">
        <v>248</v>
      </c>
      <c r="I15" s="208">
        <v>2</v>
      </c>
      <c r="J15" s="213" t="s">
        <v>213</v>
      </c>
      <c r="K15" s="212" t="s">
        <v>252</v>
      </c>
      <c r="L15" s="208">
        <v>0.2</v>
      </c>
      <c r="M15" s="213" t="s">
        <v>213</v>
      </c>
      <c r="N15" s="212" t="s">
        <v>255</v>
      </c>
      <c r="O15" s="208">
        <v>2</v>
      </c>
      <c r="P15" s="213" t="s">
        <v>213</v>
      </c>
      <c r="Q15" s="552"/>
      <c r="R15" s="4" t="s">
        <v>256</v>
      </c>
    </row>
    <row r="16" spans="2:18" s="3" customFormat="1" ht="19.5">
      <c r="B16" s="5" t="s">
        <v>230</v>
      </c>
      <c r="C16" s="558"/>
      <c r="D16" s="552"/>
      <c r="E16" s="212" t="s">
        <v>243</v>
      </c>
      <c r="F16" s="208">
        <v>1</v>
      </c>
      <c r="G16" s="214" t="s">
        <v>213</v>
      </c>
      <c r="H16" s="212" t="s">
        <v>249</v>
      </c>
      <c r="I16" s="208">
        <v>1</v>
      </c>
      <c r="J16" s="214" t="s">
        <v>213</v>
      </c>
      <c r="K16" s="212"/>
      <c r="L16" s="208"/>
      <c r="M16" s="214"/>
      <c r="N16" s="212" t="s">
        <v>245</v>
      </c>
      <c r="O16" s="208">
        <v>0.2</v>
      </c>
      <c r="P16" s="214" t="s">
        <v>213</v>
      </c>
      <c r="Q16" s="552"/>
      <c r="R16" s="7" t="s">
        <v>302</v>
      </c>
    </row>
    <row r="17" spans="2:18" s="3" customFormat="1" ht="19.5" customHeight="1">
      <c r="B17" s="554" t="s">
        <v>239</v>
      </c>
      <c r="C17" s="558"/>
      <c r="D17" s="552"/>
      <c r="E17" s="212" t="s">
        <v>244</v>
      </c>
      <c r="F17" s="208">
        <v>1</v>
      </c>
      <c r="G17" s="213" t="s">
        <v>213</v>
      </c>
      <c r="H17" s="212" t="s">
        <v>237</v>
      </c>
      <c r="I17" s="208">
        <v>0.3</v>
      </c>
      <c r="J17" s="213" t="s">
        <v>213</v>
      </c>
      <c r="K17" s="212"/>
      <c r="L17" s="208"/>
      <c r="M17" s="213"/>
      <c r="N17" s="212"/>
      <c r="O17" s="208"/>
      <c r="P17" s="213"/>
      <c r="Q17" s="552"/>
      <c r="R17" s="4" t="s">
        <v>226</v>
      </c>
    </row>
    <row r="18" spans="2:18" s="3" customFormat="1" ht="19.5">
      <c r="B18" s="554"/>
      <c r="C18" s="559"/>
      <c r="D18" s="552"/>
      <c r="E18" s="212" t="s">
        <v>245</v>
      </c>
      <c r="F18" s="208">
        <v>0.2</v>
      </c>
      <c r="G18" s="213" t="s">
        <v>213</v>
      </c>
      <c r="H18" s="212" t="s">
        <v>217</v>
      </c>
      <c r="I18" s="208">
        <v>0.2</v>
      </c>
      <c r="J18" s="213" t="s">
        <v>213</v>
      </c>
      <c r="K18" s="212"/>
      <c r="L18" s="208"/>
      <c r="M18" s="213"/>
      <c r="N18" s="212"/>
      <c r="O18" s="208"/>
      <c r="P18" s="213"/>
      <c r="Q18" s="552"/>
      <c r="R18" s="7" t="s">
        <v>303</v>
      </c>
    </row>
    <row r="19" spans="2:18" s="3" customFormat="1" ht="19.5">
      <c r="B19" s="555"/>
      <c r="C19" s="9"/>
      <c r="D19" s="552"/>
      <c r="E19" s="212"/>
      <c r="F19" s="208"/>
      <c r="G19" s="213"/>
      <c r="H19" s="212"/>
      <c r="I19" s="208"/>
      <c r="J19" s="213"/>
      <c r="K19" s="212"/>
      <c r="L19" s="208"/>
      <c r="M19" s="213"/>
      <c r="N19" s="212"/>
      <c r="O19" s="208"/>
      <c r="P19" s="213"/>
      <c r="Q19" s="552"/>
      <c r="R19" s="4" t="s">
        <v>211</v>
      </c>
    </row>
    <row r="20" spans="2:18" s="3" customFormat="1" ht="19.5">
      <c r="B20" s="8" t="s">
        <v>218</v>
      </c>
      <c r="C20" s="18"/>
      <c r="D20" s="552"/>
      <c r="E20" s="212"/>
      <c r="F20" s="208"/>
      <c r="G20" s="213"/>
      <c r="H20" s="212"/>
      <c r="I20" s="208"/>
      <c r="J20" s="213"/>
      <c r="K20" s="212"/>
      <c r="L20" s="208"/>
      <c r="M20" s="213"/>
      <c r="N20" s="212"/>
      <c r="O20" s="208"/>
      <c r="P20" s="213"/>
      <c r="Q20" s="552"/>
      <c r="R20" s="7" t="s">
        <v>304</v>
      </c>
    </row>
    <row r="21" spans="2:18" s="3" customFormat="1" ht="19.5">
      <c r="B21" s="19">
        <v>221</v>
      </c>
      <c r="C21" s="10"/>
      <c r="D21" s="553"/>
      <c r="E21" s="215"/>
      <c r="F21" s="216"/>
      <c r="G21" s="217"/>
      <c r="H21" s="215"/>
      <c r="I21" s="216"/>
      <c r="J21" s="217"/>
      <c r="K21" s="215"/>
      <c r="L21" s="216"/>
      <c r="M21" s="217"/>
      <c r="N21" s="215"/>
      <c r="O21" s="216"/>
      <c r="P21" s="217"/>
      <c r="Q21" s="553"/>
      <c r="R21" s="11"/>
    </row>
    <row r="22" spans="2:18" s="3" customFormat="1" ht="19.5">
      <c r="B22" s="5">
        <v>4</v>
      </c>
      <c r="C22" s="557"/>
      <c r="D22" s="551" t="s">
        <v>258</v>
      </c>
      <c r="E22" s="539" t="s">
        <v>260</v>
      </c>
      <c r="F22" s="540"/>
      <c r="G22" s="541"/>
      <c r="H22" s="539" t="s">
        <v>267</v>
      </c>
      <c r="I22" s="540"/>
      <c r="J22" s="541"/>
      <c r="K22" s="539" t="s">
        <v>269</v>
      </c>
      <c r="L22" s="540"/>
      <c r="M22" s="541"/>
      <c r="N22" s="539"/>
      <c r="O22" s="540"/>
      <c r="P22" s="541"/>
      <c r="Q22" s="551"/>
      <c r="R22" s="12" t="s">
        <v>220</v>
      </c>
    </row>
    <row r="23" spans="2:18" s="3" customFormat="1" ht="19.5">
      <c r="B23" s="5" t="s">
        <v>3</v>
      </c>
      <c r="C23" s="558"/>
      <c r="D23" s="552"/>
      <c r="E23" s="209" t="s">
        <v>261</v>
      </c>
      <c r="F23" s="210">
        <v>40</v>
      </c>
      <c r="G23" s="211" t="s">
        <v>262</v>
      </c>
      <c r="H23" s="209" t="s">
        <v>268</v>
      </c>
      <c r="I23" s="210">
        <v>231</v>
      </c>
      <c r="J23" s="211" t="s">
        <v>262</v>
      </c>
      <c r="K23" s="209" t="s">
        <v>270</v>
      </c>
      <c r="L23" s="210">
        <v>16</v>
      </c>
      <c r="M23" s="211" t="s">
        <v>213</v>
      </c>
      <c r="N23" s="209"/>
      <c r="O23" s="210"/>
      <c r="P23" s="211"/>
      <c r="Q23" s="552"/>
      <c r="R23" s="7" t="s">
        <v>305</v>
      </c>
    </row>
    <row r="24" spans="2:18" s="3" customFormat="1" ht="19.5">
      <c r="B24" s="5">
        <v>8</v>
      </c>
      <c r="C24" s="558"/>
      <c r="D24" s="552"/>
      <c r="E24" s="212" t="s">
        <v>263</v>
      </c>
      <c r="F24" s="208">
        <v>8</v>
      </c>
      <c r="G24" s="213" t="s">
        <v>213</v>
      </c>
      <c r="H24" s="212"/>
      <c r="I24" s="208"/>
      <c r="J24" s="213"/>
      <c r="K24" s="212" t="s">
        <v>217</v>
      </c>
      <c r="L24" s="208">
        <v>0.2</v>
      </c>
      <c r="M24" s="213" t="s">
        <v>213</v>
      </c>
      <c r="N24" s="212"/>
      <c r="O24" s="208"/>
      <c r="P24" s="213"/>
      <c r="Q24" s="552"/>
      <c r="R24" s="4" t="s">
        <v>221</v>
      </c>
    </row>
    <row r="25" spans="2:18" s="3" customFormat="1" ht="19.5">
      <c r="B25" s="5" t="s">
        <v>4</v>
      </c>
      <c r="C25" s="558"/>
      <c r="D25" s="552"/>
      <c r="E25" s="212" t="s">
        <v>264</v>
      </c>
      <c r="F25" s="208">
        <v>6</v>
      </c>
      <c r="G25" s="214" t="s">
        <v>213</v>
      </c>
      <c r="H25" s="212"/>
      <c r="I25" s="208"/>
      <c r="J25" s="214"/>
      <c r="K25" s="212"/>
      <c r="L25" s="208"/>
      <c r="M25" s="214"/>
      <c r="N25" s="212"/>
      <c r="O25" s="208"/>
      <c r="P25" s="214"/>
      <c r="Q25" s="552"/>
      <c r="R25" s="7" t="s">
        <v>306</v>
      </c>
    </row>
    <row r="26" spans="2:18" s="3" customFormat="1" ht="19.5">
      <c r="B26" s="554" t="s">
        <v>259</v>
      </c>
      <c r="C26" s="558"/>
      <c r="D26" s="552"/>
      <c r="E26" s="212" t="s">
        <v>265</v>
      </c>
      <c r="F26" s="208">
        <v>6</v>
      </c>
      <c r="G26" s="213" t="s">
        <v>213</v>
      </c>
      <c r="H26" s="212"/>
      <c r="I26" s="208"/>
      <c r="J26" s="213"/>
      <c r="K26" s="212"/>
      <c r="L26" s="208"/>
      <c r="M26" s="213"/>
      <c r="N26" s="212"/>
      <c r="O26" s="208"/>
      <c r="P26" s="213"/>
      <c r="Q26" s="552"/>
      <c r="R26" s="4" t="s">
        <v>210</v>
      </c>
    </row>
    <row r="27" spans="2:18" s="3" customFormat="1" ht="19.5">
      <c r="B27" s="554"/>
      <c r="C27" s="559"/>
      <c r="D27" s="552"/>
      <c r="E27" s="212" t="s">
        <v>222</v>
      </c>
      <c r="F27" s="208">
        <v>3</v>
      </c>
      <c r="G27" s="213" t="s">
        <v>213</v>
      </c>
      <c r="H27" s="212"/>
      <c r="I27" s="208"/>
      <c r="J27" s="213"/>
      <c r="K27" s="212"/>
      <c r="L27" s="208"/>
      <c r="M27" s="213"/>
      <c r="N27" s="212"/>
      <c r="O27" s="208"/>
      <c r="P27" s="213"/>
      <c r="Q27" s="552"/>
      <c r="R27" s="7" t="s">
        <v>307</v>
      </c>
    </row>
    <row r="28" spans="2:18" s="3" customFormat="1" ht="19.5">
      <c r="B28" s="555"/>
      <c r="C28" s="9"/>
      <c r="D28" s="552"/>
      <c r="E28" s="212" t="s">
        <v>266</v>
      </c>
      <c r="F28" s="208">
        <v>1</v>
      </c>
      <c r="G28" s="213" t="s">
        <v>213</v>
      </c>
      <c r="H28" s="212"/>
      <c r="I28" s="208"/>
      <c r="J28" s="213"/>
      <c r="K28" s="212"/>
      <c r="L28" s="208"/>
      <c r="M28" s="213"/>
      <c r="N28" s="212"/>
      <c r="O28" s="208"/>
      <c r="P28" s="213"/>
      <c r="Q28" s="552"/>
      <c r="R28" s="4" t="s">
        <v>211</v>
      </c>
    </row>
    <row r="29" spans="2:18" s="3" customFormat="1" ht="19.5">
      <c r="B29" s="8" t="s">
        <v>218</v>
      </c>
      <c r="C29" s="18"/>
      <c r="D29" s="552"/>
      <c r="E29" s="212"/>
      <c r="F29" s="208"/>
      <c r="G29" s="213"/>
      <c r="H29" s="212"/>
      <c r="I29" s="208"/>
      <c r="J29" s="213"/>
      <c r="K29" s="212"/>
      <c r="L29" s="208"/>
      <c r="M29" s="213"/>
      <c r="N29" s="212"/>
      <c r="O29" s="208"/>
      <c r="P29" s="213"/>
      <c r="Q29" s="552"/>
      <c r="R29" s="7" t="s">
        <v>308</v>
      </c>
    </row>
    <row r="30" spans="2:18" s="3" customFormat="1" ht="19.5">
      <c r="B30" s="19">
        <v>221</v>
      </c>
      <c r="C30" s="10"/>
      <c r="D30" s="553"/>
      <c r="E30" s="215"/>
      <c r="F30" s="216"/>
      <c r="G30" s="217"/>
      <c r="H30" s="215"/>
      <c r="I30" s="216"/>
      <c r="J30" s="217"/>
      <c r="K30" s="215"/>
      <c r="L30" s="216"/>
      <c r="M30" s="217"/>
      <c r="N30" s="215"/>
      <c r="O30" s="216"/>
      <c r="P30" s="217"/>
      <c r="Q30" s="553"/>
      <c r="R30" s="11"/>
    </row>
    <row r="31" spans="2:18" s="3" customFormat="1" ht="19.5">
      <c r="B31" s="5">
        <v>4</v>
      </c>
      <c r="C31" s="557"/>
      <c r="D31" s="551" t="s">
        <v>209</v>
      </c>
      <c r="E31" s="539" t="s">
        <v>273</v>
      </c>
      <c r="F31" s="540"/>
      <c r="G31" s="541"/>
      <c r="H31" s="539" t="s">
        <v>277</v>
      </c>
      <c r="I31" s="540"/>
      <c r="J31" s="541"/>
      <c r="K31" s="539" t="s">
        <v>317</v>
      </c>
      <c r="L31" s="540"/>
      <c r="M31" s="541"/>
      <c r="N31" s="539" t="s">
        <v>282</v>
      </c>
      <c r="O31" s="540"/>
      <c r="P31" s="541"/>
      <c r="Q31" s="551" t="s">
        <v>257</v>
      </c>
      <c r="R31" s="12" t="s">
        <v>274</v>
      </c>
    </row>
    <row r="32" spans="2:18" ht="15.75">
      <c r="B32" s="5" t="s">
        <v>3</v>
      </c>
      <c r="C32" s="558"/>
      <c r="D32" s="552"/>
      <c r="E32" s="209" t="s">
        <v>275</v>
      </c>
      <c r="F32" s="210">
        <v>220</v>
      </c>
      <c r="G32" s="211" t="s">
        <v>262</v>
      </c>
      <c r="H32" s="209" t="s">
        <v>278</v>
      </c>
      <c r="I32" s="210">
        <v>14</v>
      </c>
      <c r="J32" s="211" t="s">
        <v>213</v>
      </c>
      <c r="K32" s="209" t="s">
        <v>281</v>
      </c>
      <c r="L32" s="210">
        <v>16</v>
      </c>
      <c r="M32" s="211" t="s">
        <v>213</v>
      </c>
      <c r="N32" s="209" t="s">
        <v>222</v>
      </c>
      <c r="O32" s="210">
        <v>4</v>
      </c>
      <c r="P32" s="211" t="s">
        <v>213</v>
      </c>
      <c r="Q32" s="552"/>
      <c r="R32" s="7" t="s">
        <v>309</v>
      </c>
    </row>
    <row r="33" spans="2:18" ht="15.75">
      <c r="B33" s="5">
        <v>9</v>
      </c>
      <c r="C33" s="558"/>
      <c r="D33" s="552"/>
      <c r="E33" s="212" t="s">
        <v>276</v>
      </c>
      <c r="F33" s="208">
        <v>10</v>
      </c>
      <c r="G33" s="213" t="s">
        <v>262</v>
      </c>
      <c r="H33" s="212" t="s">
        <v>279</v>
      </c>
      <c r="I33" s="208">
        <v>2</v>
      </c>
      <c r="J33" s="213" t="s">
        <v>213</v>
      </c>
      <c r="K33" s="212" t="s">
        <v>217</v>
      </c>
      <c r="L33" s="208">
        <v>0.2</v>
      </c>
      <c r="M33" s="213" t="s">
        <v>213</v>
      </c>
      <c r="N33" s="212" t="s">
        <v>283</v>
      </c>
      <c r="O33" s="208">
        <v>0.4</v>
      </c>
      <c r="P33" s="213" t="s">
        <v>213</v>
      </c>
      <c r="Q33" s="552"/>
      <c r="R33" s="4" t="s">
        <v>221</v>
      </c>
    </row>
    <row r="34" spans="2:18" ht="15.75">
      <c r="B34" s="5" t="s">
        <v>4</v>
      </c>
      <c r="C34" s="558"/>
      <c r="D34" s="552"/>
      <c r="E34" s="212"/>
      <c r="F34" s="208"/>
      <c r="G34" s="214"/>
      <c r="H34" s="212" t="s">
        <v>280</v>
      </c>
      <c r="I34" s="208">
        <v>1</v>
      </c>
      <c r="J34" s="214" t="s">
        <v>213</v>
      </c>
      <c r="K34" s="212"/>
      <c r="L34" s="208"/>
      <c r="M34" s="214"/>
      <c r="N34" s="212" t="s">
        <v>284</v>
      </c>
      <c r="O34" s="208">
        <v>0.2</v>
      </c>
      <c r="P34" s="214" t="s">
        <v>213</v>
      </c>
      <c r="Q34" s="552"/>
      <c r="R34" s="7" t="s">
        <v>310</v>
      </c>
    </row>
    <row r="35" spans="2:18" ht="15.75">
      <c r="B35" s="554" t="s">
        <v>271</v>
      </c>
      <c r="C35" s="558"/>
      <c r="D35" s="552"/>
      <c r="E35" s="212"/>
      <c r="F35" s="208"/>
      <c r="G35" s="213"/>
      <c r="H35" s="212" t="s">
        <v>223</v>
      </c>
      <c r="I35" s="208">
        <v>1</v>
      </c>
      <c r="J35" s="213" t="s">
        <v>213</v>
      </c>
      <c r="K35" s="212"/>
      <c r="L35" s="208"/>
      <c r="M35" s="213"/>
      <c r="N35" s="212"/>
      <c r="O35" s="208"/>
      <c r="P35" s="213"/>
      <c r="Q35" s="552"/>
      <c r="R35" s="4" t="s">
        <v>226</v>
      </c>
    </row>
    <row r="36" spans="2:18" ht="15.75">
      <c r="B36" s="554"/>
      <c r="C36" s="559"/>
      <c r="D36" s="552"/>
      <c r="E36" s="212"/>
      <c r="F36" s="208"/>
      <c r="G36" s="213"/>
      <c r="H36" s="212" t="s">
        <v>217</v>
      </c>
      <c r="I36" s="208">
        <v>0.2</v>
      </c>
      <c r="J36" s="213" t="s">
        <v>213</v>
      </c>
      <c r="K36" s="212"/>
      <c r="L36" s="208"/>
      <c r="M36" s="213"/>
      <c r="N36" s="212"/>
      <c r="O36" s="208"/>
      <c r="P36" s="213"/>
      <c r="Q36" s="552"/>
      <c r="R36" s="7" t="s">
        <v>311</v>
      </c>
    </row>
    <row r="37" spans="2:18" ht="15.75">
      <c r="B37" s="555"/>
      <c r="C37" s="9"/>
      <c r="D37" s="552"/>
      <c r="E37" s="212"/>
      <c r="F37" s="208"/>
      <c r="G37" s="213"/>
      <c r="H37" s="212"/>
      <c r="I37" s="208"/>
      <c r="J37" s="213"/>
      <c r="K37" s="212"/>
      <c r="L37" s="208"/>
      <c r="M37" s="213"/>
      <c r="N37" s="212"/>
      <c r="O37" s="208"/>
      <c r="P37" s="213"/>
      <c r="Q37" s="552"/>
      <c r="R37" s="4" t="s">
        <v>227</v>
      </c>
    </row>
    <row r="38" spans="2:18" ht="15.75">
      <c r="B38" s="8" t="s">
        <v>218</v>
      </c>
      <c r="C38" s="18"/>
      <c r="D38" s="552"/>
      <c r="E38" s="212"/>
      <c r="F38" s="208"/>
      <c r="G38" s="213"/>
      <c r="H38" s="212"/>
      <c r="I38" s="208"/>
      <c r="J38" s="213"/>
      <c r="K38" s="212"/>
      <c r="L38" s="208"/>
      <c r="M38" s="213"/>
      <c r="N38" s="212"/>
      <c r="O38" s="208"/>
      <c r="P38" s="213"/>
      <c r="Q38" s="552"/>
      <c r="R38" s="7" t="s">
        <v>312</v>
      </c>
    </row>
    <row r="39" spans="2:18" ht="15.75">
      <c r="B39" s="19">
        <v>221</v>
      </c>
      <c r="C39" s="10"/>
      <c r="D39" s="553"/>
      <c r="E39" s="215"/>
      <c r="F39" s="216"/>
      <c r="G39" s="217"/>
      <c r="H39" s="215"/>
      <c r="I39" s="216"/>
      <c r="J39" s="217"/>
      <c r="K39" s="215"/>
      <c r="L39" s="216"/>
      <c r="M39" s="217"/>
      <c r="N39" s="215"/>
      <c r="O39" s="216"/>
      <c r="P39" s="217"/>
      <c r="Q39" s="553"/>
      <c r="R39" s="11"/>
    </row>
    <row r="40" spans="2:18" ht="19.5">
      <c r="B40" s="221">
        <v>4</v>
      </c>
      <c r="C40" s="557"/>
      <c r="D40" s="551" t="s">
        <v>209</v>
      </c>
      <c r="E40" s="539" t="s">
        <v>320</v>
      </c>
      <c r="F40" s="540"/>
      <c r="G40" s="541"/>
      <c r="H40" s="539" t="s">
        <v>287</v>
      </c>
      <c r="I40" s="540"/>
      <c r="J40" s="541"/>
      <c r="K40" s="539" t="s">
        <v>291</v>
      </c>
      <c r="L40" s="540"/>
      <c r="M40" s="541"/>
      <c r="N40" s="539" t="s">
        <v>293</v>
      </c>
      <c r="O40" s="540"/>
      <c r="P40" s="541"/>
      <c r="Q40" s="551"/>
      <c r="R40" s="12" t="s">
        <v>274</v>
      </c>
    </row>
    <row r="41" spans="2:18" ht="15.75">
      <c r="B41" s="5" t="s">
        <v>3</v>
      </c>
      <c r="C41" s="558"/>
      <c r="D41" s="552"/>
      <c r="E41" s="209" t="s">
        <v>254</v>
      </c>
      <c r="F41" s="210">
        <v>12</v>
      </c>
      <c r="G41" s="211" t="s">
        <v>213</v>
      </c>
      <c r="H41" s="209" t="s">
        <v>222</v>
      </c>
      <c r="I41" s="210">
        <v>12</v>
      </c>
      <c r="J41" s="211" t="s">
        <v>213</v>
      </c>
      <c r="K41" s="209" t="s">
        <v>292</v>
      </c>
      <c r="L41" s="210">
        <v>16</v>
      </c>
      <c r="M41" s="211" t="s">
        <v>213</v>
      </c>
      <c r="N41" s="209" t="s">
        <v>295</v>
      </c>
      <c r="O41" s="210">
        <v>5</v>
      </c>
      <c r="P41" s="211" t="s">
        <v>213</v>
      </c>
      <c r="Q41" s="552"/>
      <c r="R41" s="7" t="s">
        <v>313</v>
      </c>
    </row>
    <row r="42" spans="2:18" ht="15.75">
      <c r="B42" s="5">
        <v>10</v>
      </c>
      <c r="C42" s="558"/>
      <c r="D42" s="552"/>
      <c r="E42" s="212" t="s">
        <v>285</v>
      </c>
      <c r="F42" s="208">
        <v>2</v>
      </c>
      <c r="G42" s="213" t="s">
        <v>286</v>
      </c>
      <c r="H42" s="212" t="s">
        <v>290</v>
      </c>
      <c r="I42" s="208">
        <v>2</v>
      </c>
      <c r="J42" s="213" t="s">
        <v>286</v>
      </c>
      <c r="K42" s="212" t="s">
        <v>252</v>
      </c>
      <c r="L42" s="208">
        <v>0.2</v>
      </c>
      <c r="M42" s="213" t="s">
        <v>213</v>
      </c>
      <c r="N42" s="212" t="s">
        <v>296</v>
      </c>
      <c r="O42" s="208">
        <v>3.5</v>
      </c>
      <c r="P42" s="213" t="s">
        <v>213</v>
      </c>
      <c r="Q42" s="552"/>
      <c r="R42" s="4" t="s">
        <v>288</v>
      </c>
    </row>
    <row r="43" spans="2:18" ht="15.75">
      <c r="B43" s="5" t="s">
        <v>4</v>
      </c>
      <c r="C43" s="558"/>
      <c r="D43" s="552"/>
      <c r="E43" s="212" t="s">
        <v>244</v>
      </c>
      <c r="F43" s="208">
        <v>1</v>
      </c>
      <c r="G43" s="214" t="s">
        <v>213</v>
      </c>
      <c r="H43" s="212"/>
      <c r="I43" s="208"/>
      <c r="J43" s="214"/>
      <c r="K43" s="212"/>
      <c r="L43" s="208"/>
      <c r="M43" s="214"/>
      <c r="N43" s="212"/>
      <c r="O43" s="208"/>
      <c r="P43" s="214"/>
      <c r="Q43" s="552"/>
      <c r="R43" s="7" t="s">
        <v>314</v>
      </c>
    </row>
    <row r="44" spans="2:18" ht="15.75">
      <c r="B44" s="554" t="s">
        <v>90</v>
      </c>
      <c r="C44" s="558"/>
      <c r="D44" s="552"/>
      <c r="E44" s="212" t="s">
        <v>245</v>
      </c>
      <c r="F44" s="208">
        <v>0.2</v>
      </c>
      <c r="G44" s="213" t="s">
        <v>213</v>
      </c>
      <c r="H44" s="212"/>
      <c r="I44" s="208"/>
      <c r="J44" s="213"/>
      <c r="K44" s="212"/>
      <c r="L44" s="208"/>
      <c r="M44" s="213"/>
      <c r="N44" s="212"/>
      <c r="O44" s="208"/>
      <c r="P44" s="213"/>
      <c r="Q44" s="552"/>
      <c r="R44" s="4" t="s">
        <v>289</v>
      </c>
    </row>
    <row r="45" spans="2:18" ht="15.75">
      <c r="B45" s="554"/>
      <c r="C45" s="559"/>
      <c r="D45" s="552"/>
      <c r="E45" s="212"/>
      <c r="F45" s="208"/>
      <c r="G45" s="213"/>
      <c r="H45" s="212"/>
      <c r="I45" s="208"/>
      <c r="J45" s="213"/>
      <c r="K45" s="212"/>
      <c r="L45" s="208"/>
      <c r="M45" s="213"/>
      <c r="N45" s="212"/>
      <c r="O45" s="208"/>
      <c r="P45" s="213"/>
      <c r="Q45" s="552"/>
      <c r="R45" s="7" t="s">
        <v>315</v>
      </c>
    </row>
    <row r="46" spans="2:18" ht="15.75">
      <c r="B46" s="555"/>
      <c r="C46" s="9"/>
      <c r="D46" s="552"/>
      <c r="E46" s="212"/>
      <c r="F46" s="208"/>
      <c r="G46" s="213"/>
      <c r="H46" s="212"/>
      <c r="I46" s="208"/>
      <c r="J46" s="213"/>
      <c r="K46" s="212"/>
      <c r="L46" s="208"/>
      <c r="M46" s="213"/>
      <c r="N46" s="212"/>
      <c r="O46" s="208"/>
      <c r="P46" s="213"/>
      <c r="Q46" s="552"/>
      <c r="R46" s="4" t="s">
        <v>294</v>
      </c>
    </row>
    <row r="47" spans="2:18" ht="15.75">
      <c r="B47" s="8" t="s">
        <v>272</v>
      </c>
      <c r="C47" s="18"/>
      <c r="D47" s="552"/>
      <c r="E47" s="212"/>
      <c r="F47" s="208"/>
      <c r="G47" s="213"/>
      <c r="H47" s="212"/>
      <c r="I47" s="208"/>
      <c r="J47" s="213"/>
      <c r="K47" s="212"/>
      <c r="L47" s="208"/>
      <c r="M47" s="213"/>
      <c r="N47" s="212"/>
      <c r="O47" s="208"/>
      <c r="P47" s="213"/>
      <c r="Q47" s="552"/>
      <c r="R47" s="7" t="s">
        <v>316</v>
      </c>
    </row>
    <row r="48" spans="2:18" ht="16.5" thickBot="1">
      <c r="B48" s="20">
        <v>221</v>
      </c>
      <c r="C48" s="14"/>
      <c r="D48" s="556"/>
      <c r="E48" s="222"/>
      <c r="F48" s="223"/>
      <c r="G48" s="224"/>
      <c r="H48" s="222"/>
      <c r="I48" s="223"/>
      <c r="J48" s="224"/>
      <c r="K48" s="222"/>
      <c r="L48" s="223"/>
      <c r="M48" s="224"/>
      <c r="N48" s="222"/>
      <c r="O48" s="223"/>
      <c r="P48" s="224"/>
      <c r="Q48" s="556"/>
      <c r="R48" s="15"/>
    </row>
    <row r="49" spans="3:18" ht="21.75" customHeight="1">
      <c r="C49" s="1"/>
      <c r="G49" s="286"/>
      <c r="H49" s="286" t="s">
        <v>206</v>
      </c>
      <c r="I49" s="286"/>
      <c r="J49" s="286"/>
      <c r="K49" s="286"/>
      <c r="L49" s="286"/>
      <c r="M49" s="286"/>
      <c r="N49" s="286"/>
      <c r="O49" s="286"/>
      <c r="P49" s="286"/>
      <c r="Q49" s="288" t="s">
        <v>80</v>
      </c>
      <c r="R49" s="287">
        <f ca="1">TODAY()</f>
        <v>43922</v>
      </c>
    </row>
    <row r="50" spans="2:14" ht="15.75">
      <c r="B50" s="1" t="s">
        <v>77</v>
      </c>
      <c r="D50" s="1"/>
      <c r="E50" s="1"/>
      <c r="F50" s="17"/>
      <c r="G50" s="1" t="s">
        <v>78</v>
      </c>
      <c r="H50" s="1"/>
      <c r="I50" s="17"/>
      <c r="J50" s="1"/>
      <c r="N50" s="13" t="s">
        <v>5</v>
      </c>
    </row>
  </sheetData>
  <sheetProtection/>
  <mergeCells count="45">
    <mergeCell ref="B1:R1"/>
    <mergeCell ref="Q4:Q12"/>
    <mergeCell ref="D13:D21"/>
    <mergeCell ref="C4:C9"/>
    <mergeCell ref="C13:C18"/>
    <mergeCell ref="C22:C27"/>
    <mergeCell ref="D4:D12"/>
    <mergeCell ref="B8:B10"/>
    <mergeCell ref="B17:B19"/>
    <mergeCell ref="D22:D30"/>
    <mergeCell ref="D40:D48"/>
    <mergeCell ref="Q40:Q48"/>
    <mergeCell ref="C31:C36"/>
    <mergeCell ref="C40:C45"/>
    <mergeCell ref="B35:B37"/>
    <mergeCell ref="B44:B46"/>
    <mergeCell ref="E31:G31"/>
    <mergeCell ref="H31:J31"/>
    <mergeCell ref="K31:M31"/>
    <mergeCell ref="N31:P31"/>
    <mergeCell ref="B26:B28"/>
    <mergeCell ref="D31:D39"/>
    <mergeCell ref="Q31:Q39"/>
    <mergeCell ref="E22:G22"/>
    <mergeCell ref="H22:J22"/>
    <mergeCell ref="K22:M22"/>
    <mergeCell ref="N22:P22"/>
    <mergeCell ref="N40:P40"/>
    <mergeCell ref="K40:M40"/>
    <mergeCell ref="H40:J40"/>
    <mergeCell ref="E40:G40"/>
    <mergeCell ref="K3:M3"/>
    <mergeCell ref="Q22:Q30"/>
    <mergeCell ref="Q13:Q21"/>
    <mergeCell ref="K13:M13"/>
    <mergeCell ref="K4:M4"/>
    <mergeCell ref="N3:P3"/>
    <mergeCell ref="N4:P4"/>
    <mergeCell ref="E13:G13"/>
    <mergeCell ref="H13:J13"/>
    <mergeCell ref="N13:P13"/>
    <mergeCell ref="E3:G3"/>
    <mergeCell ref="E4:G4"/>
    <mergeCell ref="H3:J3"/>
    <mergeCell ref="H4:J4"/>
  </mergeCells>
  <printOptions horizontalCentered="1"/>
  <pageMargins left="0.5905511811023623" right="0.5905511811023623" top="0.5118110236220472" bottom="0.5118110236220472" header="0.4724409448818898" footer="0.4724409448818898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38"/>
  <sheetViews>
    <sheetView showZeros="0" zoomScalePageLayoutView="0" workbookViewId="0" topLeftCell="B1">
      <selection activeCell="B4" sqref="B4:B5"/>
    </sheetView>
  </sheetViews>
  <sheetFormatPr defaultColWidth="9.00390625" defaultRowHeight="16.5"/>
  <cols>
    <col min="1" max="1" width="1.00390625" style="0" hidden="1" customWidth="1"/>
    <col min="2" max="3" width="5.50390625" style="0" bestFit="1" customWidth="1"/>
    <col min="4" max="4" width="19.25390625" style="0" customWidth="1"/>
    <col min="5" max="13" width="5.50390625" style="0" bestFit="1" customWidth="1"/>
    <col min="14" max="14" width="16.125" style="0" customWidth="1"/>
  </cols>
  <sheetData>
    <row r="1" ht="3" customHeight="1"/>
    <row r="2" spans="2:14" ht="21.75">
      <c r="B2" s="577" t="str">
        <f>SUBSTITUTE('三菜'!B1,"食譜設計","意見調查表")</f>
        <v>A0141 嘉義縣六腳鄉六嘉國民中學 108學年度第2學期第7週意見調查表 </v>
      </c>
      <c r="C2" s="577"/>
      <c r="D2" s="577"/>
      <c r="E2" s="577"/>
      <c r="F2" s="577"/>
      <c r="G2" s="577"/>
      <c r="H2" s="577"/>
      <c r="I2" s="577"/>
      <c r="J2" s="577"/>
      <c r="K2" s="577"/>
      <c r="L2" s="577"/>
      <c r="M2" s="577"/>
      <c r="N2" s="577"/>
    </row>
    <row r="3" spans="2:14" ht="15.75">
      <c r="B3" s="578" t="s">
        <v>16</v>
      </c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</row>
    <row r="4" spans="2:14" ht="15.75">
      <c r="B4" s="579" t="s">
        <v>0</v>
      </c>
      <c r="C4" s="579" t="s">
        <v>1</v>
      </c>
      <c r="D4" s="579" t="s">
        <v>8</v>
      </c>
      <c r="E4" s="576" t="s">
        <v>17</v>
      </c>
      <c r="F4" s="576"/>
      <c r="G4" s="576"/>
      <c r="H4" s="576" t="s">
        <v>9</v>
      </c>
      <c r="I4" s="576"/>
      <c r="J4" s="576"/>
      <c r="K4" s="576" t="s">
        <v>18</v>
      </c>
      <c r="L4" s="576"/>
      <c r="M4" s="576"/>
      <c r="N4" s="580" t="s">
        <v>19</v>
      </c>
    </row>
    <row r="5" spans="2:14" ht="15.75">
      <c r="B5" s="579"/>
      <c r="C5" s="579"/>
      <c r="D5" s="579"/>
      <c r="E5" s="23" t="s">
        <v>10</v>
      </c>
      <c r="F5" s="23" t="s">
        <v>11</v>
      </c>
      <c r="G5" s="23" t="s">
        <v>12</v>
      </c>
      <c r="H5" s="23" t="s">
        <v>13</v>
      </c>
      <c r="I5" s="23" t="s">
        <v>14</v>
      </c>
      <c r="J5" s="23" t="s">
        <v>15</v>
      </c>
      <c r="K5" s="23" t="s">
        <v>10</v>
      </c>
      <c r="L5" s="23" t="s">
        <v>11</v>
      </c>
      <c r="M5" s="23" t="s">
        <v>12</v>
      </c>
      <c r="N5" s="581"/>
    </row>
    <row r="6" spans="2:14" ht="15.75">
      <c r="B6" s="24">
        <f>IF('三菜'!B4&lt;&gt;"",'三菜'!B4)</f>
        <v>4</v>
      </c>
      <c r="C6" s="575" t="str">
        <f>RIGHT(IF('三菜'!B8&lt;&gt;"",'三菜'!B8,""),1)</f>
        <v>一</v>
      </c>
      <c r="D6" s="25" t="str">
        <f>'三菜'!D4</f>
        <v>香Q米飯</v>
      </c>
      <c r="E6" s="25"/>
      <c r="F6" s="25"/>
      <c r="G6" s="25"/>
      <c r="H6" s="25"/>
      <c r="I6" s="25"/>
      <c r="J6" s="25"/>
      <c r="K6" s="25"/>
      <c r="L6" s="25"/>
      <c r="M6" s="25"/>
      <c r="N6" s="571"/>
    </row>
    <row r="7" spans="2:14" ht="15.75">
      <c r="B7" s="26" t="s">
        <v>3</v>
      </c>
      <c r="C7" s="569"/>
      <c r="D7" s="25" t="str">
        <f>'三菜'!E4</f>
        <v>味噌燒肉片</v>
      </c>
      <c r="E7" s="25"/>
      <c r="F7" s="25"/>
      <c r="G7" s="25"/>
      <c r="H7" s="25"/>
      <c r="I7" s="25"/>
      <c r="J7" s="25"/>
      <c r="K7" s="25"/>
      <c r="L7" s="25"/>
      <c r="M7" s="25"/>
      <c r="N7" s="572"/>
    </row>
    <row r="8" spans="2:14" ht="15.75">
      <c r="B8" s="26">
        <f>IF('三菜'!B6&lt;&gt;"",'三菜'!B6,"")</f>
        <v>6</v>
      </c>
      <c r="C8" s="569"/>
      <c r="D8" s="25" t="str">
        <f>'三菜'!H4</f>
        <v>洋蔥炒蛋</v>
      </c>
      <c r="E8" s="25"/>
      <c r="F8" s="25"/>
      <c r="G8" s="25"/>
      <c r="H8" s="25"/>
      <c r="I8" s="25"/>
      <c r="J8" s="25"/>
      <c r="K8" s="25"/>
      <c r="L8" s="25"/>
      <c r="M8" s="25"/>
      <c r="N8" s="572"/>
    </row>
    <row r="9" spans="2:14" ht="15.75">
      <c r="B9" s="26" t="s">
        <v>4</v>
      </c>
      <c r="C9" s="569"/>
      <c r="D9" s="25" t="str">
        <f>'三菜'!K4</f>
        <v>炒蘿蔓</v>
      </c>
      <c r="E9" s="25"/>
      <c r="F9" s="25"/>
      <c r="G9" s="25"/>
      <c r="H9" s="25"/>
      <c r="I9" s="25"/>
      <c r="J9" s="25"/>
      <c r="K9" s="25"/>
      <c r="L9" s="25"/>
      <c r="M9" s="25"/>
      <c r="N9" s="572"/>
    </row>
    <row r="10" spans="2:14" ht="15.75">
      <c r="B10" s="27"/>
      <c r="C10" s="569"/>
      <c r="D10" s="25" t="str">
        <f>'三菜'!N4</f>
        <v>木須湯</v>
      </c>
      <c r="E10" s="25"/>
      <c r="F10" s="25"/>
      <c r="G10" s="25"/>
      <c r="H10" s="25"/>
      <c r="I10" s="25"/>
      <c r="J10" s="25"/>
      <c r="K10" s="25"/>
      <c r="L10" s="25"/>
      <c r="M10" s="25"/>
      <c r="N10" s="572"/>
    </row>
    <row r="11" spans="2:14" ht="16.5" thickBot="1">
      <c r="B11" s="28"/>
      <c r="C11" s="570"/>
      <c r="D11" s="29">
        <f>'三菜'!Q4</f>
        <v>0</v>
      </c>
      <c r="E11" s="29"/>
      <c r="F11" s="29"/>
      <c r="G11" s="29"/>
      <c r="H11" s="29"/>
      <c r="I11" s="29"/>
      <c r="J11" s="29"/>
      <c r="K11" s="29"/>
      <c r="L11" s="29"/>
      <c r="M11" s="29"/>
      <c r="N11" s="573"/>
    </row>
    <row r="12" spans="2:14" ht="16.5" customHeight="1">
      <c r="B12" s="30">
        <f>IF('三菜'!B13&lt;&gt;"",'三菜'!B13,"")</f>
        <v>4</v>
      </c>
      <c r="C12" s="568" t="str">
        <f>RIGHT(IF('三菜'!B17&lt;&gt;"",'三菜'!B17,""),1)</f>
        <v>二</v>
      </c>
      <c r="D12" s="31" t="str">
        <f>'三菜'!D13</f>
        <v>糙米飯</v>
      </c>
      <c r="E12" s="32"/>
      <c r="F12" s="32"/>
      <c r="G12" s="32"/>
      <c r="H12" s="32"/>
      <c r="I12" s="32"/>
      <c r="J12" s="32"/>
      <c r="K12" s="32"/>
      <c r="L12" s="32"/>
      <c r="M12" s="32"/>
      <c r="N12" s="574"/>
    </row>
    <row r="13" spans="2:14" ht="15.75">
      <c r="B13" s="26" t="s">
        <v>3</v>
      </c>
      <c r="C13" s="569"/>
      <c r="D13" s="25" t="str">
        <f>'三菜'!E13</f>
        <v>洋芋燒雞</v>
      </c>
      <c r="E13" s="25"/>
      <c r="F13" s="25"/>
      <c r="G13" s="25"/>
      <c r="H13" s="25"/>
      <c r="I13" s="25"/>
      <c r="J13" s="25"/>
      <c r="K13" s="25"/>
      <c r="L13" s="25"/>
      <c r="M13" s="25"/>
      <c r="N13" s="572"/>
    </row>
    <row r="14" spans="2:14" ht="15.75">
      <c r="B14" s="26">
        <f>IF('三菜'!B15&lt;&gt;"",'三菜'!B15,"")</f>
        <v>7</v>
      </c>
      <c r="C14" s="569"/>
      <c r="D14" s="25" t="str">
        <f>'三菜'!H13</f>
        <v>刺瓜炒貢丸</v>
      </c>
      <c r="E14" s="25"/>
      <c r="F14" s="25"/>
      <c r="G14" s="25"/>
      <c r="H14" s="25"/>
      <c r="I14" s="25"/>
      <c r="J14" s="25"/>
      <c r="K14" s="25"/>
      <c r="L14" s="25"/>
      <c r="M14" s="25"/>
      <c r="N14" s="572"/>
    </row>
    <row r="15" spans="2:14" ht="15.75">
      <c r="B15" s="26" t="s">
        <v>4</v>
      </c>
      <c r="C15" s="569"/>
      <c r="D15" s="25" t="str">
        <f>'三菜'!K13</f>
        <v>炒青江菜</v>
      </c>
      <c r="E15" s="25"/>
      <c r="F15" s="25"/>
      <c r="G15" s="25"/>
      <c r="H15" s="25"/>
      <c r="I15" s="25"/>
      <c r="J15" s="25"/>
      <c r="K15" s="25"/>
      <c r="L15" s="25"/>
      <c r="M15" s="25"/>
      <c r="N15" s="572"/>
    </row>
    <row r="16" spans="2:14" ht="15.75">
      <c r="B16" s="27"/>
      <c r="C16" s="569"/>
      <c r="D16" s="25" t="str">
        <f>'三菜'!N13</f>
        <v>冬瓜排骨湯</v>
      </c>
      <c r="E16" s="25"/>
      <c r="F16" s="25"/>
      <c r="G16" s="25"/>
      <c r="H16" s="25"/>
      <c r="I16" s="25"/>
      <c r="J16" s="25"/>
      <c r="K16" s="25"/>
      <c r="L16" s="25"/>
      <c r="M16" s="25"/>
      <c r="N16" s="572"/>
    </row>
    <row r="17" spans="2:14" ht="16.5" thickBot="1">
      <c r="B17" s="28"/>
      <c r="C17" s="570"/>
      <c r="D17" s="29" t="str">
        <f>'三菜'!Q13</f>
        <v>當季水果</v>
      </c>
      <c r="E17" s="29"/>
      <c r="F17" s="29"/>
      <c r="G17" s="29"/>
      <c r="H17" s="29"/>
      <c r="I17" s="29"/>
      <c r="J17" s="29"/>
      <c r="K17" s="29"/>
      <c r="L17" s="29"/>
      <c r="M17" s="29"/>
      <c r="N17" s="573"/>
    </row>
    <row r="18" spans="2:14" ht="15.75">
      <c r="B18" s="26">
        <f>IF('三菜'!B22&lt;&gt;"",'三菜'!B22,"")</f>
        <v>4</v>
      </c>
      <c r="C18" s="568" t="str">
        <f>RIGHT(IF('三菜'!B26&lt;&gt;"",'三菜'!B26,""),1)</f>
        <v>三</v>
      </c>
      <c r="D18" s="31" t="str">
        <f>'三菜'!D22</f>
        <v>粥品1</v>
      </c>
      <c r="E18" s="31"/>
      <c r="F18" s="31"/>
      <c r="G18" s="31"/>
      <c r="H18" s="31"/>
      <c r="I18" s="31"/>
      <c r="J18" s="31"/>
      <c r="K18" s="31"/>
      <c r="L18" s="31"/>
      <c r="M18" s="31"/>
      <c r="N18" s="572"/>
    </row>
    <row r="19" spans="2:14" ht="15.75">
      <c r="B19" s="26" t="s">
        <v>3</v>
      </c>
      <c r="C19" s="569"/>
      <c r="D19" s="25" t="str">
        <f>'三菜'!E22</f>
        <v>皮蛋瘦肉粥</v>
      </c>
      <c r="E19" s="25"/>
      <c r="F19" s="25"/>
      <c r="G19" s="25"/>
      <c r="H19" s="25"/>
      <c r="I19" s="25"/>
      <c r="J19" s="25"/>
      <c r="K19" s="25"/>
      <c r="L19" s="25"/>
      <c r="M19" s="25"/>
      <c r="N19" s="572"/>
    </row>
    <row r="20" spans="2:14" ht="15.75">
      <c r="B20" s="26">
        <f>IF('三菜'!B24&lt;&gt;"",'三菜'!B24,"")</f>
        <v>8</v>
      </c>
      <c r="C20" s="569"/>
      <c r="D20" s="25" t="str">
        <f>'三菜'!H22</f>
        <v>肉包</v>
      </c>
      <c r="E20" s="25"/>
      <c r="F20" s="25"/>
      <c r="G20" s="25"/>
      <c r="H20" s="25"/>
      <c r="I20" s="25"/>
      <c r="J20" s="25"/>
      <c r="K20" s="25"/>
      <c r="L20" s="25"/>
      <c r="M20" s="25"/>
      <c r="N20" s="572"/>
    </row>
    <row r="21" spans="2:14" ht="15.75">
      <c r="B21" s="26" t="s">
        <v>4</v>
      </c>
      <c r="C21" s="569"/>
      <c r="D21" s="25" t="str">
        <f>'三菜'!K22</f>
        <v>炒菠菜</v>
      </c>
      <c r="E21" s="25"/>
      <c r="F21" s="25"/>
      <c r="G21" s="25"/>
      <c r="H21" s="25"/>
      <c r="I21" s="25"/>
      <c r="J21" s="25"/>
      <c r="K21" s="25"/>
      <c r="L21" s="25"/>
      <c r="M21" s="25"/>
      <c r="N21" s="572"/>
    </row>
    <row r="22" spans="2:14" ht="15.75">
      <c r="B22" s="27"/>
      <c r="C22" s="569"/>
      <c r="D22" s="25">
        <f>'三菜'!N22</f>
        <v>0</v>
      </c>
      <c r="E22" s="25"/>
      <c r="F22" s="25"/>
      <c r="G22" s="25"/>
      <c r="H22" s="25"/>
      <c r="I22" s="25"/>
      <c r="J22" s="25"/>
      <c r="K22" s="25"/>
      <c r="L22" s="25"/>
      <c r="M22" s="25"/>
      <c r="N22" s="572"/>
    </row>
    <row r="23" spans="2:14" ht="16.5" thickBot="1">
      <c r="B23" s="27"/>
      <c r="C23" s="570"/>
      <c r="D23" s="29">
        <f>'三菜'!Q22</f>
        <v>0</v>
      </c>
      <c r="E23" s="33"/>
      <c r="F23" s="33"/>
      <c r="G23" s="33"/>
      <c r="H23" s="33"/>
      <c r="I23" s="33"/>
      <c r="J23" s="33"/>
      <c r="K23" s="33"/>
      <c r="L23" s="33"/>
      <c r="M23" s="33"/>
      <c r="N23" s="572"/>
    </row>
    <row r="24" spans="2:14" ht="15.75">
      <c r="B24" s="30">
        <f>IF('三菜'!B31&lt;&gt;"",'三菜'!B31,"")</f>
        <v>4</v>
      </c>
      <c r="C24" s="568" t="str">
        <f>RIGHT(IF('三菜'!B35&lt;&gt;"",'三菜'!B35,""),1)</f>
        <v>四</v>
      </c>
      <c r="D24" s="31" t="str">
        <f>'三菜'!D31</f>
        <v>香Q米飯</v>
      </c>
      <c r="E24" s="32"/>
      <c r="F24" s="32"/>
      <c r="G24" s="32"/>
      <c r="H24" s="32"/>
      <c r="I24" s="32"/>
      <c r="J24" s="32"/>
      <c r="K24" s="32"/>
      <c r="L24" s="32"/>
      <c r="M24" s="32"/>
      <c r="N24" s="574"/>
    </row>
    <row r="25" spans="2:14" ht="15.75">
      <c r="B25" s="26" t="s">
        <v>3</v>
      </c>
      <c r="C25" s="569"/>
      <c r="D25" s="25" t="str">
        <f>'三菜'!E31</f>
        <v>魷魚排</v>
      </c>
      <c r="E25" s="25"/>
      <c r="F25" s="25"/>
      <c r="G25" s="25"/>
      <c r="H25" s="25"/>
      <c r="I25" s="25"/>
      <c r="J25" s="25"/>
      <c r="K25" s="25"/>
      <c r="L25" s="25"/>
      <c r="M25" s="25"/>
      <c r="N25" s="572"/>
    </row>
    <row r="26" spans="2:14" ht="15.75">
      <c r="B26" s="26">
        <f>IF('三菜'!B33&lt;&gt;"",'三菜'!B33,"")</f>
        <v>9</v>
      </c>
      <c r="C26" s="569"/>
      <c r="D26" s="25" t="str">
        <f>'三菜'!H31</f>
        <v>白菜滷</v>
      </c>
      <c r="E26" s="25"/>
      <c r="F26" s="25"/>
      <c r="G26" s="25"/>
      <c r="H26" s="25"/>
      <c r="I26" s="25"/>
      <c r="J26" s="25"/>
      <c r="K26" s="25"/>
      <c r="L26" s="25"/>
      <c r="M26" s="25"/>
      <c r="N26" s="572"/>
    </row>
    <row r="27" spans="2:14" ht="15.75">
      <c r="B27" s="26" t="s">
        <v>4</v>
      </c>
      <c r="C27" s="569"/>
      <c r="D27" s="25" t="str">
        <f>'三菜'!K31</f>
        <v>蒜香油菜</v>
      </c>
      <c r="E27" s="25"/>
      <c r="F27" s="25"/>
      <c r="G27" s="25"/>
      <c r="H27" s="25"/>
      <c r="I27" s="25"/>
      <c r="J27" s="25"/>
      <c r="K27" s="25"/>
      <c r="L27" s="25"/>
      <c r="M27" s="25"/>
      <c r="N27" s="572"/>
    </row>
    <row r="28" spans="2:14" ht="15.75">
      <c r="B28" s="27"/>
      <c r="C28" s="569"/>
      <c r="D28" s="25" t="str">
        <f>'三菜'!N31</f>
        <v>海芽蛋花湯</v>
      </c>
      <c r="E28" s="25"/>
      <c r="F28" s="25"/>
      <c r="G28" s="25"/>
      <c r="H28" s="25"/>
      <c r="I28" s="25"/>
      <c r="J28" s="25"/>
      <c r="K28" s="25"/>
      <c r="L28" s="25"/>
      <c r="M28" s="25"/>
      <c r="N28" s="572"/>
    </row>
    <row r="29" spans="2:14" ht="16.5" thickBot="1">
      <c r="B29" s="28"/>
      <c r="C29" s="570"/>
      <c r="D29" s="29" t="str">
        <f>'三菜'!Q31</f>
        <v>當季水果</v>
      </c>
      <c r="E29" s="29"/>
      <c r="F29" s="29"/>
      <c r="G29" s="29"/>
      <c r="H29" s="29"/>
      <c r="I29" s="29"/>
      <c r="J29" s="29"/>
      <c r="K29" s="29"/>
      <c r="L29" s="29"/>
      <c r="M29" s="29"/>
      <c r="N29" s="573"/>
    </row>
    <row r="30" spans="2:14" ht="15.75">
      <c r="B30" s="30">
        <f>IF('三菜'!B40&lt;&gt;"",'三菜'!B40,"")</f>
        <v>4</v>
      </c>
      <c r="C30" s="568" t="str">
        <f>RIGHT(IF('三菜'!B44&lt;&gt;"",'三菜'!B44,""),1)</f>
        <v>五</v>
      </c>
      <c r="D30" s="32" t="str">
        <f>'三菜'!D40</f>
        <v>香Q米飯</v>
      </c>
      <c r="E30" s="32"/>
      <c r="F30" s="32"/>
      <c r="G30" s="32"/>
      <c r="H30" s="32"/>
      <c r="I30" s="32"/>
      <c r="J30" s="32"/>
      <c r="K30" s="32"/>
      <c r="L30" s="32"/>
      <c r="M30" s="32"/>
      <c r="N30" s="574"/>
    </row>
    <row r="31" spans="2:14" ht="15.75">
      <c r="B31" s="26" t="s">
        <v>3</v>
      </c>
      <c r="C31" s="569"/>
      <c r="D31" s="25" t="str">
        <f>'三菜'!E40</f>
        <v>冬瓜素炒</v>
      </c>
      <c r="E31" s="25"/>
      <c r="F31" s="25"/>
      <c r="G31" s="25"/>
      <c r="H31" s="25"/>
      <c r="I31" s="25"/>
      <c r="J31" s="25"/>
      <c r="K31" s="25"/>
      <c r="L31" s="25"/>
      <c r="M31" s="25"/>
      <c r="N31" s="572"/>
    </row>
    <row r="32" spans="2:14" ht="15.75">
      <c r="B32" s="26">
        <f>IF('三菜'!B42&lt;&gt;"",'三菜'!B42,"")</f>
        <v>10</v>
      </c>
      <c r="C32" s="569"/>
      <c r="D32" s="25" t="str">
        <f>'三菜'!H40</f>
        <v>古早味蒸蛋</v>
      </c>
      <c r="E32" s="25"/>
      <c r="F32" s="25"/>
      <c r="G32" s="25"/>
      <c r="H32" s="25"/>
      <c r="I32" s="25"/>
      <c r="J32" s="25"/>
      <c r="K32" s="25"/>
      <c r="L32" s="25"/>
      <c r="M32" s="25"/>
      <c r="N32" s="572"/>
    </row>
    <row r="33" spans="2:14" ht="15.75">
      <c r="B33" s="26" t="s">
        <v>4</v>
      </c>
      <c r="C33" s="569"/>
      <c r="D33" s="25" t="str">
        <f>'三菜'!K40</f>
        <v>炒小白菜</v>
      </c>
      <c r="E33" s="25"/>
      <c r="F33" s="25"/>
      <c r="G33" s="25"/>
      <c r="H33" s="25"/>
      <c r="I33" s="25"/>
      <c r="J33" s="25"/>
      <c r="K33" s="25"/>
      <c r="L33" s="25"/>
      <c r="M33" s="25"/>
      <c r="N33" s="572"/>
    </row>
    <row r="34" spans="2:14" ht="15.75">
      <c r="B34" s="27"/>
      <c r="C34" s="569"/>
      <c r="D34" s="25" t="str">
        <f>'三菜'!N40</f>
        <v>綠豆地瓜湯</v>
      </c>
      <c r="E34" s="25"/>
      <c r="F34" s="25"/>
      <c r="G34" s="25"/>
      <c r="H34" s="25"/>
      <c r="I34" s="25"/>
      <c r="J34" s="25"/>
      <c r="K34" s="25"/>
      <c r="L34" s="25"/>
      <c r="M34" s="25"/>
      <c r="N34" s="572"/>
    </row>
    <row r="35" spans="2:14" ht="16.5" thickBot="1">
      <c r="B35" s="28"/>
      <c r="C35" s="570"/>
      <c r="D35" s="29">
        <f>'三菜'!Q40</f>
        <v>0</v>
      </c>
      <c r="E35" s="29"/>
      <c r="F35" s="29"/>
      <c r="G35" s="29"/>
      <c r="H35" s="29"/>
      <c r="I35" s="29"/>
      <c r="J35" s="29"/>
      <c r="K35" s="29"/>
      <c r="L35" s="29"/>
      <c r="M35" s="29"/>
      <c r="N35" s="573"/>
    </row>
    <row r="36" spans="2:14" ht="16.5" thickBot="1">
      <c r="B36" s="565" t="s">
        <v>79</v>
      </c>
      <c r="C36" s="566"/>
      <c r="D36" s="567"/>
      <c r="E36" s="285"/>
      <c r="F36" s="285"/>
      <c r="G36" s="285"/>
      <c r="H36" s="285"/>
      <c r="I36" s="285"/>
      <c r="J36" s="285"/>
      <c r="K36" s="285"/>
      <c r="L36" s="285"/>
      <c r="M36" s="285"/>
      <c r="N36" s="285"/>
    </row>
    <row r="37" ht="15.75">
      <c r="B37" t="s">
        <v>6</v>
      </c>
    </row>
    <row r="38" ht="15.75">
      <c r="B38" t="s">
        <v>7</v>
      </c>
    </row>
  </sheetData>
  <sheetProtection/>
  <mergeCells count="20">
    <mergeCell ref="C24:C29"/>
    <mergeCell ref="E4:G4"/>
    <mergeCell ref="H4:J4"/>
    <mergeCell ref="K4:M4"/>
    <mergeCell ref="B2:N2"/>
    <mergeCell ref="B3:N3"/>
    <mergeCell ref="B4:B5"/>
    <mergeCell ref="C4:C5"/>
    <mergeCell ref="D4:D5"/>
    <mergeCell ref="N4:N5"/>
    <mergeCell ref="B36:D36"/>
    <mergeCell ref="C30:C35"/>
    <mergeCell ref="N6:N11"/>
    <mergeCell ref="N12:N17"/>
    <mergeCell ref="N18:N23"/>
    <mergeCell ref="N24:N29"/>
    <mergeCell ref="N30:N35"/>
    <mergeCell ref="C6:C11"/>
    <mergeCell ref="C12:C17"/>
    <mergeCell ref="C18:C23"/>
  </mergeCells>
  <printOptions/>
  <pageMargins left="0.29" right="0.3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42"/>
  <sheetViews>
    <sheetView showZeros="0" zoomScalePageLayoutView="0" workbookViewId="0" topLeftCell="A1">
      <selection activeCell="A2" sqref="A2"/>
    </sheetView>
  </sheetViews>
  <sheetFormatPr defaultColWidth="9.00390625" defaultRowHeight="16.5"/>
  <cols>
    <col min="1" max="2" width="4.625" style="0" customWidth="1"/>
    <col min="3" max="3" width="7.625" style="0" customWidth="1"/>
    <col min="4" max="4" width="2.625" style="0" customWidth="1"/>
    <col min="5" max="5" width="4.125" style="0" customWidth="1"/>
    <col min="6" max="6" width="2.625" style="0" customWidth="1"/>
    <col min="7" max="9" width="4.625" style="0" customWidth="1"/>
    <col min="10" max="10" width="7.625" style="0" customWidth="1"/>
    <col min="11" max="11" width="2.625" style="0" customWidth="1"/>
    <col min="12" max="12" width="4.125" style="0" customWidth="1"/>
    <col min="13" max="13" width="2.625" style="0" customWidth="1"/>
    <col min="14" max="16" width="4.625" style="0" customWidth="1"/>
    <col min="17" max="17" width="7.625" style="0" customWidth="1"/>
    <col min="18" max="18" width="2.625" style="0" customWidth="1"/>
    <col min="19" max="19" width="4.125" style="0" customWidth="1"/>
    <col min="20" max="20" width="2.625" style="0" customWidth="1"/>
    <col min="21" max="23" width="4.625" style="0" customWidth="1"/>
    <col min="24" max="24" width="7.625" style="0" customWidth="1"/>
    <col min="25" max="25" width="2.625" style="0" customWidth="1"/>
    <col min="26" max="26" width="4.125" style="0" customWidth="1"/>
    <col min="27" max="27" width="2.625" style="0" customWidth="1"/>
    <col min="28" max="30" width="4.625" style="0" customWidth="1"/>
    <col min="31" max="31" width="7.625" style="0" customWidth="1"/>
    <col min="32" max="32" width="2.625" style="0" customWidth="1"/>
    <col min="33" max="33" width="4.125" style="0" customWidth="1"/>
    <col min="34" max="34" width="2.625" style="0" customWidth="1"/>
    <col min="35" max="36" width="4.625" style="0" customWidth="1"/>
  </cols>
  <sheetData>
    <row r="1" spans="1:36" s="49" customFormat="1" ht="25.5" customHeight="1">
      <c r="A1" s="617" t="str">
        <f>'三菜'!B1</f>
        <v>A0141 嘉義縣六腳鄉六嘉國民中學 108學年度第2學期第7週食譜設計 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  <c r="N1" s="617"/>
      <c r="O1" s="617"/>
      <c r="P1" s="617"/>
      <c r="Q1" s="617"/>
      <c r="R1" s="617"/>
      <c r="S1" s="617"/>
      <c r="T1" s="617"/>
      <c r="U1" s="617"/>
      <c r="V1" s="617"/>
      <c r="W1" s="617"/>
      <c r="X1" s="617"/>
      <c r="Y1" s="617"/>
      <c r="Z1" s="617"/>
      <c r="AA1" s="617"/>
      <c r="AB1" s="617"/>
      <c r="AC1" s="617"/>
      <c r="AD1" s="617"/>
      <c r="AE1" s="617"/>
      <c r="AF1" s="617"/>
      <c r="AG1" s="617"/>
      <c r="AH1" s="617"/>
      <c r="AI1" s="617"/>
      <c r="AJ1" s="617"/>
    </row>
    <row r="2" s="48" customFormat="1" ht="7.5" customHeight="1" thickBot="1"/>
    <row r="3" spans="1:52" ht="14.25" customHeight="1" thickBot="1">
      <c r="A3" s="620"/>
      <c r="B3" s="53"/>
      <c r="C3" s="612" t="s">
        <v>36</v>
      </c>
      <c r="D3" s="612"/>
      <c r="E3" s="612"/>
      <c r="F3" s="612"/>
      <c r="G3" s="612"/>
      <c r="H3" s="613"/>
      <c r="I3" s="53"/>
      <c r="J3" s="612" t="s">
        <v>37</v>
      </c>
      <c r="K3" s="612"/>
      <c r="L3" s="612"/>
      <c r="M3" s="612"/>
      <c r="N3" s="612"/>
      <c r="O3" s="613"/>
      <c r="P3" s="52"/>
      <c r="Q3" s="612" t="s">
        <v>37</v>
      </c>
      <c r="R3" s="612"/>
      <c r="S3" s="612"/>
      <c r="T3" s="612"/>
      <c r="U3" s="612"/>
      <c r="V3" s="613"/>
      <c r="W3" s="52"/>
      <c r="X3" s="612" t="s">
        <v>37</v>
      </c>
      <c r="Y3" s="612"/>
      <c r="Z3" s="612"/>
      <c r="AA3" s="612"/>
      <c r="AB3" s="612"/>
      <c r="AC3" s="613"/>
      <c r="AD3" s="52"/>
      <c r="AE3" s="612" t="s">
        <v>37</v>
      </c>
      <c r="AF3" s="612"/>
      <c r="AG3" s="612"/>
      <c r="AH3" s="612"/>
      <c r="AI3" s="612"/>
      <c r="AJ3" s="613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s="50" customFormat="1" ht="13.5" customHeight="1">
      <c r="A4" s="621"/>
      <c r="B4" s="58" t="s">
        <v>0</v>
      </c>
      <c r="C4" s="55" t="str">
        <f>TRIM('三菜'!B4)</f>
        <v>4</v>
      </c>
      <c r="D4" s="56" t="s">
        <v>3</v>
      </c>
      <c r="E4" s="55" t="str">
        <f>TRIM('三菜'!B6)</f>
        <v>6</v>
      </c>
      <c r="F4" s="57" t="s">
        <v>4</v>
      </c>
      <c r="G4" s="618" t="str">
        <f>TRIM('三菜'!B8)</f>
        <v>星期一</v>
      </c>
      <c r="H4" s="619"/>
      <c r="I4" s="62" t="s">
        <v>0</v>
      </c>
      <c r="J4" s="55" t="str">
        <f>TRIM('三菜'!B13)</f>
        <v>4</v>
      </c>
      <c r="K4" s="56" t="s">
        <v>3</v>
      </c>
      <c r="L4" s="55" t="str">
        <f>TRIM('三菜'!B15)</f>
        <v>7</v>
      </c>
      <c r="M4" s="57" t="s">
        <v>4</v>
      </c>
      <c r="N4" s="618" t="str">
        <f>TRIM('三菜'!B17)</f>
        <v>星期二</v>
      </c>
      <c r="O4" s="619"/>
      <c r="P4" s="58" t="s">
        <v>0</v>
      </c>
      <c r="Q4" s="55" t="str">
        <f>TRIM('三菜'!B22)</f>
        <v>4</v>
      </c>
      <c r="R4" s="56" t="s">
        <v>3</v>
      </c>
      <c r="S4" s="55" t="str">
        <f>TRIM('三菜'!B24)</f>
        <v>8</v>
      </c>
      <c r="T4" s="57" t="s">
        <v>4</v>
      </c>
      <c r="U4" s="618" t="str">
        <f>TRIM('三菜'!B26)</f>
        <v>星期三</v>
      </c>
      <c r="V4" s="619"/>
      <c r="W4" s="58" t="s">
        <v>0</v>
      </c>
      <c r="X4" s="55" t="str">
        <f>TRIM('三菜'!B31)</f>
        <v>4</v>
      </c>
      <c r="Y4" s="56" t="s">
        <v>3</v>
      </c>
      <c r="Z4" s="55" t="str">
        <f>TRIM('三菜'!B33)</f>
        <v>9</v>
      </c>
      <c r="AA4" s="57" t="s">
        <v>4</v>
      </c>
      <c r="AB4" s="618" t="str">
        <f>TRIM('三菜'!B35)</f>
        <v>星期四</v>
      </c>
      <c r="AC4" s="619"/>
      <c r="AD4" s="58" t="s">
        <v>0</v>
      </c>
      <c r="AE4" s="55" t="str">
        <f>TRIM('三菜'!B40)</f>
        <v>4</v>
      </c>
      <c r="AF4" s="56" t="s">
        <v>3</v>
      </c>
      <c r="AG4" s="55" t="str">
        <f>TRIM('三菜'!B42)</f>
        <v>10</v>
      </c>
      <c r="AH4" s="57" t="s">
        <v>4</v>
      </c>
      <c r="AI4" s="618" t="str">
        <f>TRIM('三菜'!B44)</f>
        <v>星期五</v>
      </c>
      <c r="AJ4" s="619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</row>
    <row r="5" spans="1:52" ht="14.25" customHeight="1">
      <c r="A5" s="621"/>
      <c r="B5" s="59" t="s">
        <v>20</v>
      </c>
      <c r="C5" s="614" t="str">
        <f>TRIM('三菜'!B12)</f>
        <v>221</v>
      </c>
      <c r="D5" s="614"/>
      <c r="E5" s="614"/>
      <c r="F5" s="615" t="s">
        <v>34</v>
      </c>
      <c r="G5" s="615"/>
      <c r="H5" s="616"/>
      <c r="I5" s="63" t="s">
        <v>20</v>
      </c>
      <c r="J5" s="614" t="str">
        <f>TRIM('三菜'!B21)</f>
        <v>221</v>
      </c>
      <c r="K5" s="614"/>
      <c r="L5" s="614"/>
      <c r="M5" s="615" t="s">
        <v>34</v>
      </c>
      <c r="N5" s="615"/>
      <c r="O5" s="616"/>
      <c r="P5" s="59" t="s">
        <v>20</v>
      </c>
      <c r="Q5" s="614" t="str">
        <f>TRIM('三菜'!B30)</f>
        <v>221</v>
      </c>
      <c r="R5" s="614"/>
      <c r="S5" s="614"/>
      <c r="T5" s="615" t="s">
        <v>34</v>
      </c>
      <c r="U5" s="615"/>
      <c r="V5" s="616"/>
      <c r="W5" s="59" t="s">
        <v>20</v>
      </c>
      <c r="X5" s="614" t="str">
        <f>TRIM('三菜'!B39)</f>
        <v>221</v>
      </c>
      <c r="Y5" s="614"/>
      <c r="Z5" s="614"/>
      <c r="AA5" s="615" t="s">
        <v>34</v>
      </c>
      <c r="AB5" s="615"/>
      <c r="AC5" s="616"/>
      <c r="AD5" s="59" t="s">
        <v>20</v>
      </c>
      <c r="AE5" s="614" t="str">
        <f>TRIM('三菜'!B48)</f>
        <v>221</v>
      </c>
      <c r="AF5" s="614"/>
      <c r="AG5" s="614"/>
      <c r="AH5" s="615" t="s">
        <v>34</v>
      </c>
      <c r="AI5" s="615"/>
      <c r="AJ5" s="616"/>
      <c r="AK5" s="35"/>
      <c r="AL5" s="44"/>
      <c r="AM5" s="44"/>
      <c r="AN5" s="44"/>
      <c r="AO5" s="35"/>
      <c r="AP5" s="44"/>
      <c r="AQ5" s="44"/>
      <c r="AR5" s="44"/>
      <c r="AS5" s="35"/>
      <c r="AT5" s="44"/>
      <c r="AU5" s="44"/>
      <c r="AV5" s="44"/>
      <c r="AW5" s="35"/>
      <c r="AX5" s="44"/>
      <c r="AY5" s="44"/>
      <c r="AZ5" s="44"/>
    </row>
    <row r="6" spans="1:52" ht="14.25" customHeight="1">
      <c r="A6" s="621"/>
      <c r="B6" s="60" t="s">
        <v>35</v>
      </c>
      <c r="C6" s="606" t="str">
        <f>TRIM('三菜'!D4)</f>
        <v>香Q米飯</v>
      </c>
      <c r="D6" s="606"/>
      <c r="E6" s="606"/>
      <c r="F6" s="606"/>
      <c r="G6" s="606"/>
      <c r="H6" s="607"/>
      <c r="I6" s="64" t="s">
        <v>35</v>
      </c>
      <c r="J6" s="604" t="str">
        <f>TRIM('三菜'!D13)</f>
        <v>糙米飯</v>
      </c>
      <c r="K6" s="604"/>
      <c r="L6" s="604"/>
      <c r="M6" s="604"/>
      <c r="N6" s="604"/>
      <c r="O6" s="605"/>
      <c r="P6" s="60" t="s">
        <v>35</v>
      </c>
      <c r="Q6" s="604" t="str">
        <f>TRIM('三菜'!D22)</f>
        <v>粥品1</v>
      </c>
      <c r="R6" s="604"/>
      <c r="S6" s="604"/>
      <c r="T6" s="604"/>
      <c r="U6" s="604"/>
      <c r="V6" s="605"/>
      <c r="W6" s="60" t="s">
        <v>35</v>
      </c>
      <c r="X6" s="604" t="str">
        <f>TRIM('三菜'!D31)</f>
        <v>香Q米飯</v>
      </c>
      <c r="Y6" s="604"/>
      <c r="Z6" s="604"/>
      <c r="AA6" s="604"/>
      <c r="AB6" s="604"/>
      <c r="AC6" s="605"/>
      <c r="AD6" s="60" t="s">
        <v>35</v>
      </c>
      <c r="AE6" s="604" t="str">
        <f>TRIM('三菜'!D40)</f>
        <v>香Q米飯</v>
      </c>
      <c r="AF6" s="604"/>
      <c r="AG6" s="604"/>
      <c r="AH6" s="604"/>
      <c r="AI6" s="604"/>
      <c r="AJ6" s="605"/>
      <c r="AK6" s="35"/>
      <c r="AL6" s="44"/>
      <c r="AM6" s="44"/>
      <c r="AN6" s="44"/>
      <c r="AO6" s="35"/>
      <c r="AP6" s="44"/>
      <c r="AQ6" s="44"/>
      <c r="AR6" s="44"/>
      <c r="AS6" s="35"/>
      <c r="AT6" s="44"/>
      <c r="AU6" s="44"/>
      <c r="AV6" s="44"/>
      <c r="AW6" s="35"/>
      <c r="AX6" s="44"/>
      <c r="AY6" s="44"/>
      <c r="AZ6" s="44"/>
    </row>
    <row r="7" spans="1:52" ht="14.25" customHeight="1" thickBot="1">
      <c r="A7" s="622"/>
      <c r="B7" s="54" t="s">
        <v>38</v>
      </c>
      <c r="C7" s="608" t="s">
        <v>39</v>
      </c>
      <c r="D7" s="609"/>
      <c r="E7" s="610"/>
      <c r="F7" s="608" t="s">
        <v>40</v>
      </c>
      <c r="G7" s="609"/>
      <c r="H7" s="611"/>
      <c r="I7" s="65" t="s">
        <v>38</v>
      </c>
      <c r="J7" s="608" t="s">
        <v>39</v>
      </c>
      <c r="K7" s="609"/>
      <c r="L7" s="610"/>
      <c r="M7" s="608" t="s">
        <v>40</v>
      </c>
      <c r="N7" s="609"/>
      <c r="O7" s="611"/>
      <c r="P7" s="61" t="s">
        <v>38</v>
      </c>
      <c r="Q7" s="598" t="s">
        <v>39</v>
      </c>
      <c r="R7" s="599"/>
      <c r="S7" s="600"/>
      <c r="T7" s="598" t="s">
        <v>40</v>
      </c>
      <c r="U7" s="599"/>
      <c r="V7" s="603"/>
      <c r="W7" s="61" t="s">
        <v>38</v>
      </c>
      <c r="X7" s="598" t="s">
        <v>39</v>
      </c>
      <c r="Y7" s="599"/>
      <c r="Z7" s="600"/>
      <c r="AA7" s="598" t="s">
        <v>40</v>
      </c>
      <c r="AB7" s="599"/>
      <c r="AC7" s="603"/>
      <c r="AD7" s="61" t="s">
        <v>38</v>
      </c>
      <c r="AE7" s="598" t="s">
        <v>39</v>
      </c>
      <c r="AF7" s="599"/>
      <c r="AG7" s="600"/>
      <c r="AH7" s="598" t="s">
        <v>40</v>
      </c>
      <c r="AI7" s="599"/>
      <c r="AJ7" s="603"/>
      <c r="AK7" s="35"/>
      <c r="AL7" s="44"/>
      <c r="AM7" s="44"/>
      <c r="AN7" s="44"/>
      <c r="AO7" s="35"/>
      <c r="AP7" s="44"/>
      <c r="AQ7" s="44"/>
      <c r="AR7" s="44"/>
      <c r="AS7" s="35"/>
      <c r="AT7" s="44"/>
      <c r="AU7" s="44"/>
      <c r="AV7" s="44"/>
      <c r="AW7" s="35"/>
      <c r="AX7" s="44"/>
      <c r="AY7" s="44"/>
      <c r="AZ7" s="44"/>
    </row>
    <row r="8" spans="1:52" ht="14.25" customHeight="1">
      <c r="A8" s="630" t="s">
        <v>2</v>
      </c>
      <c r="B8" s="601" t="str">
        <f>TRIM('三菜'!E4)</f>
        <v>味噌燒肉片</v>
      </c>
      <c r="C8" s="594" t="str">
        <f>'三菜'!E5</f>
        <v>肉片-溫體</v>
      </c>
      <c r="D8" s="597"/>
      <c r="E8" s="597"/>
      <c r="F8" s="586">
        <f>'三菜'!F5</f>
        <v>14</v>
      </c>
      <c r="G8" s="586"/>
      <c r="H8" s="236" t="str">
        <f>'三菜'!G5</f>
        <v>Kg</v>
      </c>
      <c r="I8" s="589" t="str">
        <f>TRIM('三菜'!E13)</f>
        <v>洋芋燒雞</v>
      </c>
      <c r="J8" s="593" t="str">
        <f>'三菜'!E14</f>
        <v>雞腿丁-CAS</v>
      </c>
      <c r="K8" s="593"/>
      <c r="L8" s="594"/>
      <c r="M8" s="586">
        <f>'三菜'!F14</f>
        <v>15</v>
      </c>
      <c r="N8" s="586"/>
      <c r="O8" s="240" t="str">
        <f>'三菜'!G14</f>
        <v>Kg</v>
      </c>
      <c r="P8" s="601" t="str">
        <f>TRIM('三菜'!E22)</f>
        <v>皮蛋瘦肉粥</v>
      </c>
      <c r="Q8" s="593" t="str">
        <f>'三菜'!E23</f>
        <v>皮蛋</v>
      </c>
      <c r="R8" s="593"/>
      <c r="S8" s="594"/>
      <c r="T8" s="586">
        <f>'三菜'!F23</f>
        <v>40</v>
      </c>
      <c r="U8" s="586"/>
      <c r="V8" s="240" t="str">
        <f>'三菜'!G23</f>
        <v>個</v>
      </c>
      <c r="W8" s="601" t="str">
        <f>TRIM('三菜'!E31)</f>
        <v>魷魚排</v>
      </c>
      <c r="X8" s="593" t="str">
        <f>'三菜'!E32</f>
        <v>魷魚排60g</v>
      </c>
      <c r="Y8" s="593"/>
      <c r="Z8" s="594"/>
      <c r="AA8" s="586">
        <f>'三菜'!F32</f>
        <v>220</v>
      </c>
      <c r="AB8" s="586"/>
      <c r="AC8" s="240" t="str">
        <f>'三菜'!G32</f>
        <v>個</v>
      </c>
      <c r="AD8" s="601" t="str">
        <f>TRIM('三菜'!E40)</f>
        <v>冬瓜素炒</v>
      </c>
      <c r="AE8" s="593" t="str">
        <f>'三菜'!E41</f>
        <v>冬瓜切中丁</v>
      </c>
      <c r="AF8" s="593"/>
      <c r="AG8" s="594"/>
      <c r="AH8" s="586">
        <f>'三菜'!F41</f>
        <v>12</v>
      </c>
      <c r="AI8" s="586"/>
      <c r="AJ8" s="225" t="str">
        <f>'三菜'!G41</f>
        <v>Kg</v>
      </c>
      <c r="AK8" s="45"/>
      <c r="AL8" s="36"/>
      <c r="AM8" s="37"/>
      <c r="AN8" s="35"/>
      <c r="AO8" s="45"/>
      <c r="AP8" s="36"/>
      <c r="AQ8" s="37"/>
      <c r="AR8" s="35"/>
      <c r="AS8" s="45"/>
      <c r="AT8" s="36"/>
      <c r="AU8" s="37"/>
      <c r="AV8" s="35"/>
      <c r="AW8" s="45"/>
      <c r="AX8" s="36"/>
      <c r="AY8" s="37"/>
      <c r="AZ8" s="36"/>
    </row>
    <row r="9" spans="1:52" ht="14.25" customHeight="1">
      <c r="A9" s="630"/>
      <c r="B9" s="590"/>
      <c r="C9" s="585" t="str">
        <f>'三菜'!E6</f>
        <v>洋蔥切絲</v>
      </c>
      <c r="D9" s="596"/>
      <c r="E9" s="596"/>
      <c r="F9" s="586">
        <f>'三菜'!F6</f>
        <v>4</v>
      </c>
      <c r="G9" s="586"/>
      <c r="H9" s="239" t="str">
        <f>'三菜'!G6</f>
        <v>Kg</v>
      </c>
      <c r="I9" s="590"/>
      <c r="J9" s="584" t="str">
        <f>'三菜'!E15</f>
        <v>洋蔥小丁</v>
      </c>
      <c r="K9" s="584"/>
      <c r="L9" s="585"/>
      <c r="M9" s="586">
        <f>'三菜'!F15</f>
        <v>2</v>
      </c>
      <c r="N9" s="586"/>
      <c r="O9" s="240" t="str">
        <f>'三菜'!G15</f>
        <v>Kg</v>
      </c>
      <c r="P9" s="590"/>
      <c r="Q9" s="584" t="str">
        <f>'三菜'!E24</f>
        <v>高麗菜切粗絲</v>
      </c>
      <c r="R9" s="584"/>
      <c r="S9" s="585"/>
      <c r="T9" s="586">
        <f>'三菜'!F24</f>
        <v>8</v>
      </c>
      <c r="U9" s="586"/>
      <c r="V9" s="240" t="str">
        <f>'三菜'!G24</f>
        <v>Kg</v>
      </c>
      <c r="W9" s="590"/>
      <c r="X9" s="584" t="str">
        <f>'三菜'!E33</f>
        <v>魷魚排60g-備品</v>
      </c>
      <c r="Y9" s="584"/>
      <c r="Z9" s="585"/>
      <c r="AA9" s="586">
        <f>'三菜'!F33</f>
        <v>10</v>
      </c>
      <c r="AB9" s="586"/>
      <c r="AC9" s="240" t="str">
        <f>'三菜'!G33</f>
        <v>個</v>
      </c>
      <c r="AD9" s="590"/>
      <c r="AE9" s="584" t="str">
        <f>'三菜'!E42</f>
        <v>海帶素肉(3公斤)</v>
      </c>
      <c r="AF9" s="584"/>
      <c r="AG9" s="585"/>
      <c r="AH9" s="586">
        <f>'三菜'!F42</f>
        <v>2</v>
      </c>
      <c r="AI9" s="586"/>
      <c r="AJ9" s="241" t="str">
        <f>'三菜'!G42</f>
        <v>包</v>
      </c>
      <c r="AK9" s="47"/>
      <c r="AL9" s="36"/>
      <c r="AM9" s="37"/>
      <c r="AN9" s="35"/>
      <c r="AO9" s="45"/>
      <c r="AP9" s="36"/>
      <c r="AQ9" s="37"/>
      <c r="AR9" s="35"/>
      <c r="AS9" s="45"/>
      <c r="AT9" s="36"/>
      <c r="AU9" s="37"/>
      <c r="AV9" s="35"/>
      <c r="AW9" s="45"/>
      <c r="AX9" s="36"/>
      <c r="AY9" s="37"/>
      <c r="AZ9" s="36"/>
    </row>
    <row r="10" spans="1:52" ht="14.25" customHeight="1">
      <c r="A10" s="630"/>
      <c r="B10" s="590"/>
      <c r="C10" s="585" t="str">
        <f>'三菜'!E7</f>
        <v>味噌(3K味榮)</v>
      </c>
      <c r="D10" s="596"/>
      <c r="E10" s="596"/>
      <c r="F10" s="586">
        <f>'三菜'!F7</f>
        <v>2</v>
      </c>
      <c r="G10" s="586"/>
      <c r="H10" s="239" t="str">
        <f>'三菜'!G7</f>
        <v>盒</v>
      </c>
      <c r="I10" s="590"/>
      <c r="J10" s="584" t="str">
        <f>'三菜'!E16</f>
        <v>洋芋中丁</v>
      </c>
      <c r="K10" s="584"/>
      <c r="L10" s="585"/>
      <c r="M10" s="586">
        <f>'三菜'!F16</f>
        <v>1</v>
      </c>
      <c r="N10" s="586"/>
      <c r="O10" s="240" t="str">
        <f>'三菜'!G16</f>
        <v>Kg</v>
      </c>
      <c r="P10" s="590"/>
      <c r="Q10" s="584" t="str">
        <f>'三菜'!E25</f>
        <v>玉米粒</v>
      </c>
      <c r="R10" s="584"/>
      <c r="S10" s="585"/>
      <c r="T10" s="586">
        <f>'三菜'!F25</f>
        <v>6</v>
      </c>
      <c r="U10" s="586"/>
      <c r="V10" s="240" t="str">
        <f>'三菜'!G25</f>
        <v>Kg</v>
      </c>
      <c r="W10" s="590"/>
      <c r="X10" s="584">
        <f>'三菜'!E34</f>
        <v>0</v>
      </c>
      <c r="Y10" s="584"/>
      <c r="Z10" s="585"/>
      <c r="AA10" s="586">
        <f>'三菜'!F34</f>
        <v>0</v>
      </c>
      <c r="AB10" s="586"/>
      <c r="AC10" s="240">
        <f>'三菜'!G34</f>
        <v>0</v>
      </c>
      <c r="AD10" s="590"/>
      <c r="AE10" s="584" t="str">
        <f>'三菜'!E43</f>
        <v>紅蘿蔔中丁</v>
      </c>
      <c r="AF10" s="584"/>
      <c r="AG10" s="585"/>
      <c r="AH10" s="586">
        <f>'三菜'!F43</f>
        <v>1</v>
      </c>
      <c r="AI10" s="586"/>
      <c r="AJ10" s="241" t="str">
        <f>'三菜'!G43</f>
        <v>Kg</v>
      </c>
      <c r="AK10" s="47"/>
      <c r="AL10" s="36"/>
      <c r="AM10" s="37"/>
      <c r="AN10" s="35"/>
      <c r="AO10" s="45"/>
      <c r="AP10" s="36"/>
      <c r="AQ10" s="37"/>
      <c r="AR10" s="35"/>
      <c r="AS10" s="45"/>
      <c r="AT10" s="36"/>
      <c r="AU10" s="37"/>
      <c r="AV10" s="35"/>
      <c r="AW10" s="45"/>
      <c r="AX10" s="36"/>
      <c r="AY10" s="37"/>
      <c r="AZ10" s="36"/>
    </row>
    <row r="11" spans="1:52" ht="14.25" customHeight="1">
      <c r="A11" s="630"/>
      <c r="B11" s="590"/>
      <c r="C11" s="585" t="str">
        <f>'三菜'!E8</f>
        <v>蒜末</v>
      </c>
      <c r="D11" s="596"/>
      <c r="E11" s="596"/>
      <c r="F11" s="586">
        <f>'三菜'!F8</f>
        <v>0.2</v>
      </c>
      <c r="G11" s="586"/>
      <c r="H11" s="239" t="str">
        <f>'三菜'!G8</f>
        <v>Kg</v>
      </c>
      <c r="I11" s="590"/>
      <c r="J11" s="584" t="str">
        <f>'三菜'!E17</f>
        <v>紅蘿蔔中丁</v>
      </c>
      <c r="K11" s="584"/>
      <c r="L11" s="585"/>
      <c r="M11" s="586">
        <f>'三菜'!F17</f>
        <v>1</v>
      </c>
      <c r="N11" s="586"/>
      <c r="O11" s="240" t="str">
        <f>'三菜'!G17</f>
        <v>Kg</v>
      </c>
      <c r="P11" s="590"/>
      <c r="Q11" s="584" t="str">
        <f>'三菜'!E26</f>
        <v>絞肉-溫體</v>
      </c>
      <c r="R11" s="584"/>
      <c r="S11" s="585"/>
      <c r="T11" s="586">
        <f>'三菜'!F26</f>
        <v>6</v>
      </c>
      <c r="U11" s="586"/>
      <c r="V11" s="240" t="str">
        <f>'三菜'!G26</f>
        <v>Kg</v>
      </c>
      <c r="W11" s="590"/>
      <c r="X11" s="584">
        <f>'三菜'!E35</f>
        <v>0</v>
      </c>
      <c r="Y11" s="584"/>
      <c r="Z11" s="585"/>
      <c r="AA11" s="586">
        <f>'三菜'!F35</f>
        <v>0</v>
      </c>
      <c r="AB11" s="586"/>
      <c r="AC11" s="240">
        <f>'三菜'!G35</f>
        <v>0</v>
      </c>
      <c r="AD11" s="590"/>
      <c r="AE11" s="584" t="str">
        <f>'三菜'!E44</f>
        <v>薑片</v>
      </c>
      <c r="AF11" s="584"/>
      <c r="AG11" s="585"/>
      <c r="AH11" s="586">
        <f>'三菜'!F44</f>
        <v>0.2</v>
      </c>
      <c r="AI11" s="586"/>
      <c r="AJ11" s="241" t="str">
        <f>'三菜'!G44</f>
        <v>Kg</v>
      </c>
      <c r="AK11" s="47"/>
      <c r="AL11" s="38"/>
      <c r="AM11" s="37"/>
      <c r="AN11" s="35"/>
      <c r="AO11" s="45"/>
      <c r="AP11" s="36"/>
      <c r="AQ11" s="37"/>
      <c r="AR11" s="35"/>
      <c r="AS11" s="45"/>
      <c r="AT11" s="36"/>
      <c r="AU11" s="37"/>
      <c r="AV11" s="35"/>
      <c r="AW11" s="45"/>
      <c r="AX11" s="36"/>
      <c r="AY11" s="37"/>
      <c r="AZ11" s="36"/>
    </row>
    <row r="12" spans="1:52" ht="14.25" customHeight="1">
      <c r="A12" s="630"/>
      <c r="B12" s="590"/>
      <c r="C12" s="585">
        <f>'三菜'!E9</f>
        <v>0</v>
      </c>
      <c r="D12" s="596"/>
      <c r="E12" s="596"/>
      <c r="F12" s="586">
        <f>'三菜'!F9</f>
        <v>0</v>
      </c>
      <c r="G12" s="586"/>
      <c r="H12" s="239">
        <f>'三菜'!G9</f>
        <v>0</v>
      </c>
      <c r="I12" s="590"/>
      <c r="J12" s="584" t="str">
        <f>'三菜'!E18</f>
        <v>薑片</v>
      </c>
      <c r="K12" s="584"/>
      <c r="L12" s="585"/>
      <c r="M12" s="586">
        <f>'三菜'!F18</f>
        <v>0.2</v>
      </c>
      <c r="N12" s="586"/>
      <c r="O12" s="240" t="str">
        <f>'三菜'!G18</f>
        <v>Kg</v>
      </c>
      <c r="P12" s="590"/>
      <c r="Q12" s="584" t="str">
        <f>'三菜'!E27</f>
        <v>洗選蛋</v>
      </c>
      <c r="R12" s="584"/>
      <c r="S12" s="585"/>
      <c r="T12" s="586">
        <f>'三菜'!F27</f>
        <v>3</v>
      </c>
      <c r="U12" s="586"/>
      <c r="V12" s="240" t="str">
        <f>'三菜'!G27</f>
        <v>Kg</v>
      </c>
      <c r="W12" s="590"/>
      <c r="X12" s="584">
        <f>'三菜'!E36</f>
        <v>0</v>
      </c>
      <c r="Y12" s="584"/>
      <c r="Z12" s="585"/>
      <c r="AA12" s="586">
        <f>'三菜'!F36</f>
        <v>0</v>
      </c>
      <c r="AB12" s="586"/>
      <c r="AC12" s="240">
        <f>'三菜'!G36</f>
        <v>0</v>
      </c>
      <c r="AD12" s="590"/>
      <c r="AE12" s="584">
        <f>'三菜'!E45</f>
        <v>0</v>
      </c>
      <c r="AF12" s="584"/>
      <c r="AG12" s="585"/>
      <c r="AH12" s="586">
        <f>'三菜'!F45</f>
        <v>0</v>
      </c>
      <c r="AI12" s="586"/>
      <c r="AJ12" s="241">
        <f>'三菜'!G45</f>
        <v>0</v>
      </c>
      <c r="AK12" s="47"/>
      <c r="AL12" s="36"/>
      <c r="AM12" s="37"/>
      <c r="AN12" s="35"/>
      <c r="AO12" s="45"/>
      <c r="AP12" s="36"/>
      <c r="AQ12" s="37"/>
      <c r="AR12" s="35"/>
      <c r="AS12" s="45"/>
      <c r="AT12" s="36"/>
      <c r="AU12" s="37"/>
      <c r="AV12" s="35"/>
      <c r="AW12" s="45"/>
      <c r="AX12" s="36"/>
      <c r="AY12" s="37"/>
      <c r="AZ12" s="36"/>
    </row>
    <row r="13" spans="1:52" ht="14.25" customHeight="1">
      <c r="A13" s="630"/>
      <c r="B13" s="590"/>
      <c r="C13" s="585">
        <f>'三菜'!E10</f>
        <v>0</v>
      </c>
      <c r="D13" s="596"/>
      <c r="E13" s="596"/>
      <c r="F13" s="586">
        <f>'三菜'!F10</f>
        <v>0</v>
      </c>
      <c r="G13" s="586"/>
      <c r="H13" s="239">
        <f>'三菜'!G10</f>
        <v>0</v>
      </c>
      <c r="I13" s="590"/>
      <c r="J13" s="584">
        <f>'三菜'!E19</f>
        <v>0</v>
      </c>
      <c r="K13" s="584"/>
      <c r="L13" s="585"/>
      <c r="M13" s="586">
        <f>'三菜'!F19</f>
        <v>0</v>
      </c>
      <c r="N13" s="586"/>
      <c r="O13" s="240">
        <f>'三菜'!G19</f>
        <v>0</v>
      </c>
      <c r="P13" s="590"/>
      <c r="Q13" s="584" t="str">
        <f>'三菜'!E28</f>
        <v>紅蘿蔔小丁</v>
      </c>
      <c r="R13" s="584"/>
      <c r="S13" s="585"/>
      <c r="T13" s="586">
        <f>'三菜'!F28</f>
        <v>1</v>
      </c>
      <c r="U13" s="586"/>
      <c r="V13" s="240" t="str">
        <f>'三菜'!G28</f>
        <v>Kg</v>
      </c>
      <c r="W13" s="590"/>
      <c r="X13" s="584">
        <f>'三菜'!E37</f>
        <v>0</v>
      </c>
      <c r="Y13" s="584"/>
      <c r="Z13" s="585"/>
      <c r="AA13" s="586">
        <f>'三菜'!F37</f>
        <v>0</v>
      </c>
      <c r="AB13" s="586"/>
      <c r="AC13" s="240">
        <f>'三菜'!G37</f>
        <v>0</v>
      </c>
      <c r="AD13" s="590"/>
      <c r="AE13" s="584">
        <f>'三菜'!E46</f>
        <v>0</v>
      </c>
      <c r="AF13" s="584"/>
      <c r="AG13" s="585"/>
      <c r="AH13" s="586">
        <f>'三菜'!F46</f>
        <v>0</v>
      </c>
      <c r="AI13" s="586"/>
      <c r="AJ13" s="241">
        <f>'三菜'!G46</f>
        <v>0</v>
      </c>
      <c r="AK13" s="47"/>
      <c r="AL13" s="36"/>
      <c r="AM13" s="37"/>
      <c r="AN13" s="35"/>
      <c r="AO13" s="45"/>
      <c r="AP13" s="36"/>
      <c r="AQ13" s="37"/>
      <c r="AR13" s="35"/>
      <c r="AS13" s="45"/>
      <c r="AT13" s="36"/>
      <c r="AU13" s="37"/>
      <c r="AV13" s="35"/>
      <c r="AW13" s="45"/>
      <c r="AX13" s="36"/>
      <c r="AY13" s="37"/>
      <c r="AZ13" s="36"/>
    </row>
    <row r="14" spans="1:52" ht="14.25" customHeight="1">
      <c r="A14" s="630"/>
      <c r="B14" s="590"/>
      <c r="C14" s="585">
        <f>'三菜'!E11</f>
        <v>0</v>
      </c>
      <c r="D14" s="596"/>
      <c r="E14" s="596"/>
      <c r="F14" s="586">
        <f>'三菜'!F11</f>
        <v>0</v>
      </c>
      <c r="G14" s="586"/>
      <c r="H14" s="239">
        <f>'三菜'!G11</f>
        <v>0</v>
      </c>
      <c r="I14" s="590"/>
      <c r="J14" s="584">
        <f>'三菜'!E20</f>
        <v>0</v>
      </c>
      <c r="K14" s="584"/>
      <c r="L14" s="585"/>
      <c r="M14" s="586">
        <f>'三菜'!F20</f>
        <v>0</v>
      </c>
      <c r="N14" s="586"/>
      <c r="O14" s="237">
        <f>'三菜'!G20</f>
        <v>0</v>
      </c>
      <c r="P14" s="590"/>
      <c r="Q14" s="584">
        <f>'三菜'!E29</f>
        <v>0</v>
      </c>
      <c r="R14" s="584"/>
      <c r="S14" s="585"/>
      <c r="T14" s="586">
        <f>'三菜'!F29</f>
        <v>0</v>
      </c>
      <c r="U14" s="586"/>
      <c r="V14" s="240">
        <f>'三菜'!G29</f>
        <v>0</v>
      </c>
      <c r="W14" s="590"/>
      <c r="X14" s="584">
        <f>'三菜'!E38</f>
        <v>0</v>
      </c>
      <c r="Y14" s="584"/>
      <c r="Z14" s="585"/>
      <c r="AA14" s="586">
        <f>'三菜'!F38</f>
        <v>0</v>
      </c>
      <c r="AB14" s="586"/>
      <c r="AC14" s="240">
        <f>'三菜'!G38</f>
        <v>0</v>
      </c>
      <c r="AD14" s="590"/>
      <c r="AE14" s="584">
        <f>'三菜'!E47</f>
        <v>0</v>
      </c>
      <c r="AF14" s="584"/>
      <c r="AG14" s="585"/>
      <c r="AH14" s="586">
        <f>'三菜'!F47</f>
        <v>0</v>
      </c>
      <c r="AI14" s="586"/>
      <c r="AJ14" s="241">
        <f>'三菜'!G47</f>
        <v>0</v>
      </c>
      <c r="AK14" s="47"/>
      <c r="AL14" s="36"/>
      <c r="AM14" s="37"/>
      <c r="AN14" s="35"/>
      <c r="AO14" s="45"/>
      <c r="AP14" s="36"/>
      <c r="AQ14" s="37"/>
      <c r="AR14" s="35"/>
      <c r="AS14" s="45"/>
      <c r="AT14" s="36"/>
      <c r="AU14" s="37"/>
      <c r="AV14" s="35"/>
      <c r="AW14" s="45"/>
      <c r="AX14" s="36"/>
      <c r="AY14" s="37"/>
      <c r="AZ14" s="36"/>
    </row>
    <row r="15" spans="1:52" ht="14.25" customHeight="1" thickBot="1">
      <c r="A15" s="634"/>
      <c r="B15" s="602"/>
      <c r="C15" s="583">
        <f>'三菜'!E12</f>
        <v>0</v>
      </c>
      <c r="D15" s="595"/>
      <c r="E15" s="595"/>
      <c r="F15" s="592">
        <f>'三菜'!F12</f>
        <v>0</v>
      </c>
      <c r="G15" s="592"/>
      <c r="H15" s="238">
        <f>'三菜'!G12</f>
        <v>0</v>
      </c>
      <c r="I15" s="591"/>
      <c r="J15" s="582">
        <f>'三菜'!E21</f>
        <v>0</v>
      </c>
      <c r="K15" s="582"/>
      <c r="L15" s="583"/>
      <c r="M15" s="592">
        <f>'三菜'!F21</f>
        <v>0</v>
      </c>
      <c r="N15" s="592"/>
      <c r="O15" s="226">
        <f>'三菜'!G21</f>
        <v>0</v>
      </c>
      <c r="P15" s="602"/>
      <c r="Q15" s="582">
        <f>'三菜'!E30</f>
        <v>0</v>
      </c>
      <c r="R15" s="582"/>
      <c r="S15" s="583"/>
      <c r="T15" s="592">
        <f>'三菜'!F30</f>
        <v>0</v>
      </c>
      <c r="U15" s="592"/>
      <c r="V15" s="226">
        <f>'三菜'!G30</f>
        <v>0</v>
      </c>
      <c r="W15" s="591"/>
      <c r="X15" s="582">
        <f>'三菜'!E39</f>
        <v>0</v>
      </c>
      <c r="Y15" s="582"/>
      <c r="Z15" s="583"/>
      <c r="AA15" s="592">
        <f>'三菜'!F39</f>
        <v>0</v>
      </c>
      <c r="AB15" s="592"/>
      <c r="AC15" s="226">
        <f>'三菜'!G39</f>
        <v>0</v>
      </c>
      <c r="AD15" s="591"/>
      <c r="AE15" s="582">
        <f>'三菜'!E48</f>
        <v>0</v>
      </c>
      <c r="AF15" s="582"/>
      <c r="AG15" s="583"/>
      <c r="AH15" s="592">
        <f>'三菜'!F48</f>
        <v>0</v>
      </c>
      <c r="AI15" s="592"/>
      <c r="AJ15" s="226">
        <f>'三菜'!G48</f>
        <v>0</v>
      </c>
      <c r="AK15" s="47"/>
      <c r="AL15" s="36"/>
      <c r="AM15" s="37"/>
      <c r="AN15" s="35"/>
      <c r="AO15" s="45"/>
      <c r="AP15" s="36"/>
      <c r="AQ15" s="37"/>
      <c r="AR15" s="35"/>
      <c r="AS15" s="45"/>
      <c r="AT15" s="36"/>
      <c r="AU15" s="37"/>
      <c r="AV15" s="35"/>
      <c r="AW15" s="45"/>
      <c r="AX15" s="36"/>
      <c r="AY15" s="37"/>
      <c r="AZ15" s="36"/>
    </row>
    <row r="16" spans="1:52" ht="14.25" customHeight="1">
      <c r="A16" s="629" t="s">
        <v>30</v>
      </c>
      <c r="B16" s="589" t="str">
        <f>'三菜'!H4</f>
        <v>洋蔥炒蛋</v>
      </c>
      <c r="C16" s="593" t="str">
        <f>'三菜'!H5</f>
        <v>洗選蛋</v>
      </c>
      <c r="D16" s="593"/>
      <c r="E16" s="594"/>
      <c r="F16" s="586">
        <f>'三菜'!I5</f>
        <v>8.5</v>
      </c>
      <c r="G16" s="586"/>
      <c r="H16" s="240" t="str">
        <f>'三菜'!J5</f>
        <v>Kg</v>
      </c>
      <c r="I16" s="601" t="str">
        <f>'三菜'!H13</f>
        <v>刺瓜炒貢丸</v>
      </c>
      <c r="J16" s="587" t="str">
        <f>'三菜'!H14</f>
        <v>刺瓜切片</v>
      </c>
      <c r="K16" s="587"/>
      <c r="L16" s="588"/>
      <c r="M16" s="586">
        <f>'三菜'!I14</f>
        <v>14</v>
      </c>
      <c r="N16" s="586"/>
      <c r="O16" s="240" t="str">
        <f>'三菜'!J14</f>
        <v>Kg</v>
      </c>
      <c r="P16" s="589" t="str">
        <f>'三菜'!H22</f>
        <v>肉包</v>
      </c>
      <c r="Q16" s="587" t="str">
        <f>'三菜'!H23</f>
        <v>肉包(65g)</v>
      </c>
      <c r="R16" s="587"/>
      <c r="S16" s="588"/>
      <c r="T16" s="586">
        <f>'三菜'!I23</f>
        <v>231</v>
      </c>
      <c r="U16" s="586"/>
      <c r="V16" s="240" t="str">
        <f>'三菜'!J23</f>
        <v>個</v>
      </c>
      <c r="W16" s="589" t="str">
        <f>'三菜'!H31</f>
        <v>白菜滷</v>
      </c>
      <c r="X16" s="587" t="str">
        <f>'三菜'!H32</f>
        <v>大白菜切段</v>
      </c>
      <c r="Y16" s="587"/>
      <c r="Z16" s="588"/>
      <c r="AA16" s="586">
        <f>'三菜'!I32</f>
        <v>14</v>
      </c>
      <c r="AB16" s="586"/>
      <c r="AC16" s="240" t="str">
        <f>'三菜'!J32</f>
        <v>Kg</v>
      </c>
      <c r="AD16" s="589" t="str">
        <f>'三菜'!H40</f>
        <v>古早味蒸蛋</v>
      </c>
      <c r="AE16" s="587" t="str">
        <f>'三菜'!H41</f>
        <v>洗選蛋</v>
      </c>
      <c r="AF16" s="587"/>
      <c r="AG16" s="588"/>
      <c r="AH16" s="586">
        <f>'三菜'!I41</f>
        <v>12</v>
      </c>
      <c r="AI16" s="586"/>
      <c r="AJ16" s="241" t="str">
        <f>'三菜'!J41</f>
        <v>Kg</v>
      </c>
      <c r="AK16" s="45"/>
      <c r="AL16" s="36"/>
      <c r="AM16" s="37"/>
      <c r="AN16" s="35"/>
      <c r="AO16" s="45"/>
      <c r="AP16" s="36"/>
      <c r="AQ16" s="37"/>
      <c r="AR16" s="35"/>
      <c r="AS16" s="45"/>
      <c r="AT16" s="36"/>
      <c r="AU16" s="37"/>
      <c r="AV16" s="35"/>
      <c r="AW16" s="45"/>
      <c r="AX16" s="36"/>
      <c r="AY16" s="37"/>
      <c r="AZ16" s="36"/>
    </row>
    <row r="17" spans="1:52" ht="14.25" customHeight="1">
      <c r="A17" s="630"/>
      <c r="B17" s="590"/>
      <c r="C17" s="584" t="str">
        <f>'三菜'!H6</f>
        <v>洋蔥切絲</v>
      </c>
      <c r="D17" s="584"/>
      <c r="E17" s="585"/>
      <c r="F17" s="586">
        <f>'三菜'!I6</f>
        <v>6.5</v>
      </c>
      <c r="G17" s="586"/>
      <c r="H17" s="240" t="str">
        <f>'三菜'!J6</f>
        <v>Kg</v>
      </c>
      <c r="I17" s="590"/>
      <c r="J17" s="587" t="str">
        <f>'三菜'!H15</f>
        <v>貢丸切片-加</v>
      </c>
      <c r="K17" s="587"/>
      <c r="L17" s="588"/>
      <c r="M17" s="586">
        <f>'三菜'!I15</f>
        <v>2</v>
      </c>
      <c r="N17" s="586"/>
      <c r="O17" s="240" t="str">
        <f>'三菜'!J15</f>
        <v>Kg</v>
      </c>
      <c r="P17" s="590"/>
      <c r="Q17" s="587">
        <f>'三菜'!H24</f>
        <v>0</v>
      </c>
      <c r="R17" s="587"/>
      <c r="S17" s="588"/>
      <c r="T17" s="586">
        <f>'三菜'!I24</f>
        <v>0</v>
      </c>
      <c r="U17" s="586"/>
      <c r="V17" s="240">
        <f>'三菜'!J24</f>
        <v>0</v>
      </c>
      <c r="W17" s="590"/>
      <c r="X17" s="587" t="str">
        <f>'三菜'!H33</f>
        <v>赤肉羹-加</v>
      </c>
      <c r="Y17" s="587"/>
      <c r="Z17" s="588"/>
      <c r="AA17" s="586">
        <f>'三菜'!I33</f>
        <v>2</v>
      </c>
      <c r="AB17" s="586"/>
      <c r="AC17" s="240" t="str">
        <f>'三菜'!J33</f>
        <v>Kg</v>
      </c>
      <c r="AD17" s="590"/>
      <c r="AE17" s="587" t="str">
        <f>'三菜'!H42</f>
        <v>油蔥酥(包)</v>
      </c>
      <c r="AF17" s="587"/>
      <c r="AG17" s="588"/>
      <c r="AH17" s="586">
        <f>'三菜'!I42</f>
        <v>2</v>
      </c>
      <c r="AI17" s="586"/>
      <c r="AJ17" s="241" t="str">
        <f>'三菜'!J42</f>
        <v>包</v>
      </c>
      <c r="AK17" s="47"/>
      <c r="AL17" s="36"/>
      <c r="AM17" s="37"/>
      <c r="AN17" s="35"/>
      <c r="AO17" s="45"/>
      <c r="AP17" s="36"/>
      <c r="AQ17" s="37"/>
      <c r="AR17" s="35"/>
      <c r="AS17" s="45"/>
      <c r="AT17" s="36"/>
      <c r="AU17" s="37"/>
      <c r="AV17" s="35"/>
      <c r="AW17" s="45"/>
      <c r="AX17" s="36"/>
      <c r="AY17" s="37"/>
      <c r="AZ17" s="36"/>
    </row>
    <row r="18" spans="1:52" ht="14.25" customHeight="1">
      <c r="A18" s="630"/>
      <c r="B18" s="590"/>
      <c r="C18" s="584" t="str">
        <f>'三菜'!H7</f>
        <v>紅蘿蔔切絲</v>
      </c>
      <c r="D18" s="584"/>
      <c r="E18" s="585"/>
      <c r="F18" s="586">
        <f>'三菜'!I7</f>
        <v>2.5</v>
      </c>
      <c r="G18" s="586"/>
      <c r="H18" s="240" t="str">
        <f>'三菜'!J7</f>
        <v>Kg</v>
      </c>
      <c r="I18" s="590"/>
      <c r="J18" s="587" t="str">
        <f>'三菜'!H16</f>
        <v>紅蘿蔔切片</v>
      </c>
      <c r="K18" s="587"/>
      <c r="L18" s="588"/>
      <c r="M18" s="586">
        <f>'三菜'!I16</f>
        <v>1</v>
      </c>
      <c r="N18" s="586"/>
      <c r="O18" s="240" t="str">
        <f>'三菜'!J16</f>
        <v>Kg</v>
      </c>
      <c r="P18" s="590"/>
      <c r="Q18" s="587">
        <f>'三菜'!H25</f>
        <v>0</v>
      </c>
      <c r="R18" s="587"/>
      <c r="S18" s="588"/>
      <c r="T18" s="586">
        <f>'三菜'!I25</f>
        <v>0</v>
      </c>
      <c r="U18" s="586"/>
      <c r="V18" s="240">
        <f>'三菜'!J25</f>
        <v>0</v>
      </c>
      <c r="W18" s="590"/>
      <c r="X18" s="587" t="str">
        <f>'三菜'!H34</f>
        <v>油豆皮(非)-富</v>
      </c>
      <c r="Y18" s="587"/>
      <c r="Z18" s="588"/>
      <c r="AA18" s="586">
        <f>'三菜'!I34</f>
        <v>1</v>
      </c>
      <c r="AB18" s="586"/>
      <c r="AC18" s="240" t="str">
        <f>'三菜'!J34</f>
        <v>Kg</v>
      </c>
      <c r="AD18" s="590"/>
      <c r="AE18" s="587">
        <f>'三菜'!H43</f>
        <v>0</v>
      </c>
      <c r="AF18" s="587"/>
      <c r="AG18" s="588"/>
      <c r="AH18" s="586">
        <f>'三菜'!I43</f>
        <v>0</v>
      </c>
      <c r="AI18" s="586"/>
      <c r="AJ18" s="241">
        <f>'三菜'!J43</f>
        <v>0</v>
      </c>
      <c r="AK18" s="47"/>
      <c r="AL18" s="36"/>
      <c r="AM18" s="37"/>
      <c r="AN18" s="35"/>
      <c r="AO18" s="45"/>
      <c r="AP18" s="36"/>
      <c r="AQ18" s="37"/>
      <c r="AR18" s="35"/>
      <c r="AS18" s="45"/>
      <c r="AT18" s="36"/>
      <c r="AU18" s="37"/>
      <c r="AV18" s="35"/>
      <c r="AW18" s="45"/>
      <c r="AX18" s="36"/>
      <c r="AY18" s="37"/>
      <c r="AZ18" s="36"/>
    </row>
    <row r="19" spans="1:52" ht="14.25" customHeight="1">
      <c r="A19" s="630"/>
      <c r="B19" s="590"/>
      <c r="C19" s="584">
        <f>'三菜'!H8</f>
        <v>0</v>
      </c>
      <c r="D19" s="584"/>
      <c r="E19" s="585"/>
      <c r="F19" s="586">
        <f>'三菜'!I8</f>
        <v>0</v>
      </c>
      <c r="G19" s="586"/>
      <c r="H19" s="240">
        <f>'三菜'!J8</f>
        <v>0</v>
      </c>
      <c r="I19" s="590"/>
      <c r="J19" s="587" t="str">
        <f>'三菜'!H17</f>
        <v>濕木耳切絲</v>
      </c>
      <c r="K19" s="587"/>
      <c r="L19" s="588"/>
      <c r="M19" s="586">
        <f>'三菜'!I17</f>
        <v>0.3</v>
      </c>
      <c r="N19" s="586"/>
      <c r="O19" s="240" t="str">
        <f>'三菜'!J17</f>
        <v>Kg</v>
      </c>
      <c r="P19" s="590"/>
      <c r="Q19" s="587">
        <f>'三菜'!H26</f>
        <v>0</v>
      </c>
      <c r="R19" s="587"/>
      <c r="S19" s="588"/>
      <c r="T19" s="586">
        <f>'三菜'!I26</f>
        <v>0</v>
      </c>
      <c r="U19" s="586"/>
      <c r="V19" s="240">
        <f>'三菜'!J26</f>
        <v>0</v>
      </c>
      <c r="W19" s="590"/>
      <c r="X19" s="587" t="str">
        <f>'三菜'!H35</f>
        <v>紅蘿蔔切絲</v>
      </c>
      <c r="Y19" s="587"/>
      <c r="Z19" s="588"/>
      <c r="AA19" s="586">
        <f>'三菜'!I35</f>
        <v>1</v>
      </c>
      <c r="AB19" s="586"/>
      <c r="AC19" s="240" t="str">
        <f>'三菜'!J35</f>
        <v>Kg</v>
      </c>
      <c r="AD19" s="590"/>
      <c r="AE19" s="587">
        <f>'三菜'!H44</f>
        <v>0</v>
      </c>
      <c r="AF19" s="587"/>
      <c r="AG19" s="588"/>
      <c r="AH19" s="586">
        <f>'三菜'!I44</f>
        <v>0</v>
      </c>
      <c r="AI19" s="586"/>
      <c r="AJ19" s="241">
        <f>'三菜'!J44</f>
        <v>0</v>
      </c>
      <c r="AK19" s="47"/>
      <c r="AL19" s="36"/>
      <c r="AM19" s="37"/>
      <c r="AN19" s="35"/>
      <c r="AO19" s="45"/>
      <c r="AP19" s="36"/>
      <c r="AQ19" s="37"/>
      <c r="AR19" s="35"/>
      <c r="AS19" s="45"/>
      <c r="AT19" s="36"/>
      <c r="AU19" s="37"/>
      <c r="AV19" s="35"/>
      <c r="AW19" s="45"/>
      <c r="AX19" s="36"/>
      <c r="AY19" s="37"/>
      <c r="AZ19" s="36"/>
    </row>
    <row r="20" spans="1:52" ht="14.25" customHeight="1">
      <c r="A20" s="630"/>
      <c r="B20" s="590"/>
      <c r="C20" s="584">
        <f>'三菜'!H9</f>
        <v>0</v>
      </c>
      <c r="D20" s="584"/>
      <c r="E20" s="585"/>
      <c r="F20" s="586">
        <f>'三菜'!I9</f>
        <v>0</v>
      </c>
      <c r="G20" s="586"/>
      <c r="H20" s="240">
        <f>'三菜'!J9</f>
        <v>0</v>
      </c>
      <c r="I20" s="590"/>
      <c r="J20" s="587" t="str">
        <f>'三菜'!H18</f>
        <v>蒜末</v>
      </c>
      <c r="K20" s="587"/>
      <c r="L20" s="588"/>
      <c r="M20" s="586">
        <f>'三菜'!I18</f>
        <v>0.2</v>
      </c>
      <c r="N20" s="586"/>
      <c r="O20" s="240" t="str">
        <f>'三菜'!J18</f>
        <v>Kg</v>
      </c>
      <c r="P20" s="590"/>
      <c r="Q20" s="587">
        <f>'三菜'!H27</f>
        <v>0</v>
      </c>
      <c r="R20" s="587"/>
      <c r="S20" s="588"/>
      <c r="T20" s="586">
        <f>'三菜'!I27</f>
        <v>0</v>
      </c>
      <c r="U20" s="586"/>
      <c r="V20" s="240">
        <f>'三菜'!J27</f>
        <v>0</v>
      </c>
      <c r="W20" s="590"/>
      <c r="X20" s="587" t="str">
        <f>'三菜'!H36</f>
        <v>蒜末</v>
      </c>
      <c r="Y20" s="587"/>
      <c r="Z20" s="588"/>
      <c r="AA20" s="586">
        <f>'三菜'!I36</f>
        <v>0.2</v>
      </c>
      <c r="AB20" s="586"/>
      <c r="AC20" s="240" t="str">
        <f>'三菜'!J36</f>
        <v>Kg</v>
      </c>
      <c r="AD20" s="590"/>
      <c r="AE20" s="587">
        <f>'三菜'!H45</f>
        <v>0</v>
      </c>
      <c r="AF20" s="587"/>
      <c r="AG20" s="588"/>
      <c r="AH20" s="586">
        <f>'三菜'!I45</f>
        <v>0</v>
      </c>
      <c r="AI20" s="586"/>
      <c r="AJ20" s="241">
        <f>'三菜'!J45</f>
        <v>0</v>
      </c>
      <c r="AK20" s="47"/>
      <c r="AL20" s="36"/>
      <c r="AM20" s="37"/>
      <c r="AN20" s="35"/>
      <c r="AO20" s="45"/>
      <c r="AP20" s="36"/>
      <c r="AQ20" s="37"/>
      <c r="AR20" s="35"/>
      <c r="AS20" s="45"/>
      <c r="AT20" s="36"/>
      <c r="AU20" s="37"/>
      <c r="AV20" s="35"/>
      <c r="AW20" s="45"/>
      <c r="AX20" s="36"/>
      <c r="AY20" s="37"/>
      <c r="AZ20" s="36"/>
    </row>
    <row r="21" spans="1:52" ht="14.25" customHeight="1">
      <c r="A21" s="630"/>
      <c r="B21" s="590"/>
      <c r="C21" s="584">
        <f>'三菜'!H10</f>
        <v>0</v>
      </c>
      <c r="D21" s="584"/>
      <c r="E21" s="585"/>
      <c r="F21" s="586">
        <f>'三菜'!I10</f>
        <v>0</v>
      </c>
      <c r="G21" s="586"/>
      <c r="H21" s="240">
        <f>'三菜'!J10</f>
        <v>0</v>
      </c>
      <c r="I21" s="590"/>
      <c r="J21" s="587">
        <f>'三菜'!H19</f>
        <v>0</v>
      </c>
      <c r="K21" s="587"/>
      <c r="L21" s="588"/>
      <c r="M21" s="586">
        <f>'三菜'!I19</f>
        <v>0</v>
      </c>
      <c r="N21" s="586"/>
      <c r="O21" s="240">
        <f>'三菜'!J19</f>
        <v>0</v>
      </c>
      <c r="P21" s="590"/>
      <c r="Q21" s="587">
        <f>'三菜'!H28</f>
        <v>0</v>
      </c>
      <c r="R21" s="587"/>
      <c r="S21" s="588"/>
      <c r="T21" s="586">
        <f>'三菜'!I28</f>
        <v>0</v>
      </c>
      <c r="U21" s="586"/>
      <c r="V21" s="240">
        <f>'三菜'!J28</f>
        <v>0</v>
      </c>
      <c r="W21" s="590"/>
      <c r="X21" s="587">
        <f>'三菜'!H37</f>
        <v>0</v>
      </c>
      <c r="Y21" s="587"/>
      <c r="Z21" s="588"/>
      <c r="AA21" s="586">
        <f>'三菜'!I37</f>
        <v>0</v>
      </c>
      <c r="AB21" s="586"/>
      <c r="AC21" s="240">
        <f>'三菜'!J37</f>
        <v>0</v>
      </c>
      <c r="AD21" s="590"/>
      <c r="AE21" s="587">
        <f>'三菜'!H46</f>
        <v>0</v>
      </c>
      <c r="AF21" s="587"/>
      <c r="AG21" s="588"/>
      <c r="AH21" s="586">
        <f>'三菜'!I46</f>
        <v>0</v>
      </c>
      <c r="AI21" s="586"/>
      <c r="AJ21" s="241">
        <f>'三菜'!J46</f>
        <v>0</v>
      </c>
      <c r="AK21" s="47"/>
      <c r="AL21" s="36"/>
      <c r="AM21" s="37"/>
      <c r="AN21" s="35"/>
      <c r="AO21" s="45"/>
      <c r="AP21" s="36"/>
      <c r="AQ21" s="37"/>
      <c r="AR21" s="35"/>
      <c r="AS21" s="45"/>
      <c r="AT21" s="36"/>
      <c r="AU21" s="37"/>
      <c r="AV21" s="35"/>
      <c r="AW21" s="45"/>
      <c r="AX21" s="36"/>
      <c r="AY21" s="37"/>
      <c r="AZ21" s="36"/>
    </row>
    <row r="22" spans="1:52" ht="14.25" customHeight="1">
      <c r="A22" s="630"/>
      <c r="B22" s="590"/>
      <c r="C22" s="584">
        <f>'三菜'!H11</f>
        <v>0</v>
      </c>
      <c r="D22" s="584"/>
      <c r="E22" s="585"/>
      <c r="F22" s="586">
        <f>'三菜'!I11</f>
        <v>0</v>
      </c>
      <c r="G22" s="586"/>
      <c r="H22" s="240">
        <f>'三菜'!J11</f>
        <v>0</v>
      </c>
      <c r="I22" s="590"/>
      <c r="J22" s="587">
        <f>'三菜'!H20</f>
        <v>0</v>
      </c>
      <c r="K22" s="587"/>
      <c r="L22" s="588"/>
      <c r="M22" s="586">
        <f>'三菜'!I20</f>
        <v>0</v>
      </c>
      <c r="N22" s="586"/>
      <c r="O22" s="240">
        <f>'三菜'!J20</f>
        <v>0</v>
      </c>
      <c r="P22" s="590"/>
      <c r="Q22" s="587">
        <f>'三菜'!H29</f>
        <v>0</v>
      </c>
      <c r="R22" s="587"/>
      <c r="S22" s="588"/>
      <c r="T22" s="586">
        <f>'三菜'!I29</f>
        <v>0</v>
      </c>
      <c r="U22" s="586"/>
      <c r="V22" s="240">
        <f>'三菜'!J29</f>
        <v>0</v>
      </c>
      <c r="W22" s="590"/>
      <c r="X22" s="587">
        <f>'三菜'!H38</f>
        <v>0</v>
      </c>
      <c r="Y22" s="587"/>
      <c r="Z22" s="588"/>
      <c r="AA22" s="586">
        <f>'三菜'!I38</f>
        <v>0</v>
      </c>
      <c r="AB22" s="586"/>
      <c r="AC22" s="240">
        <f>'三菜'!J38</f>
        <v>0</v>
      </c>
      <c r="AD22" s="590"/>
      <c r="AE22" s="587">
        <f>'三菜'!H47</f>
        <v>0</v>
      </c>
      <c r="AF22" s="587"/>
      <c r="AG22" s="588"/>
      <c r="AH22" s="586">
        <f>'三菜'!I47</f>
        <v>0</v>
      </c>
      <c r="AI22" s="586"/>
      <c r="AJ22" s="241">
        <f>'三菜'!J47</f>
        <v>0</v>
      </c>
      <c r="AK22" s="47"/>
      <c r="AL22" s="36"/>
      <c r="AM22" s="37"/>
      <c r="AN22" s="35"/>
      <c r="AO22" s="45"/>
      <c r="AP22" s="36"/>
      <c r="AQ22" s="37"/>
      <c r="AR22" s="35"/>
      <c r="AS22" s="45"/>
      <c r="AT22" s="36"/>
      <c r="AU22" s="37"/>
      <c r="AV22" s="35"/>
      <c r="AW22" s="45"/>
      <c r="AX22" s="36"/>
      <c r="AY22" s="37"/>
      <c r="AZ22" s="36"/>
    </row>
    <row r="23" spans="1:52" ht="14.25" customHeight="1" thickBot="1">
      <c r="A23" s="634"/>
      <c r="B23" s="591"/>
      <c r="C23" s="582" t="str">
        <f>'三菜'!H12</f>
        <v>.</v>
      </c>
      <c r="D23" s="582"/>
      <c r="E23" s="583"/>
      <c r="F23" s="592">
        <f>'三菜'!I12</f>
        <v>0</v>
      </c>
      <c r="G23" s="592"/>
      <c r="H23" s="226">
        <f>'三菜'!J12</f>
        <v>0</v>
      </c>
      <c r="I23" s="602"/>
      <c r="J23" s="582">
        <f>'三菜'!H21</f>
        <v>0</v>
      </c>
      <c r="K23" s="582"/>
      <c r="L23" s="583"/>
      <c r="M23" s="592">
        <f>'三菜'!I21</f>
        <v>0</v>
      </c>
      <c r="N23" s="592"/>
      <c r="O23" s="226">
        <f>'三菜'!J21</f>
        <v>0</v>
      </c>
      <c r="P23" s="591"/>
      <c r="Q23" s="582">
        <f>'三菜'!H30</f>
        <v>0</v>
      </c>
      <c r="R23" s="582"/>
      <c r="S23" s="583"/>
      <c r="T23" s="592">
        <f>'三菜'!I30</f>
        <v>0</v>
      </c>
      <c r="U23" s="592"/>
      <c r="V23" s="226">
        <f>'三菜'!J30</f>
        <v>0</v>
      </c>
      <c r="W23" s="591"/>
      <c r="X23" s="582">
        <f>'三菜'!H39</f>
        <v>0</v>
      </c>
      <c r="Y23" s="582"/>
      <c r="Z23" s="583"/>
      <c r="AA23" s="592">
        <f>'三菜'!I39</f>
        <v>0</v>
      </c>
      <c r="AB23" s="592"/>
      <c r="AC23" s="226">
        <f>'三菜'!J39</f>
        <v>0</v>
      </c>
      <c r="AD23" s="591"/>
      <c r="AE23" s="582">
        <f>'三菜'!H48</f>
        <v>0</v>
      </c>
      <c r="AF23" s="582"/>
      <c r="AG23" s="583"/>
      <c r="AH23" s="592">
        <f>'三菜'!I48</f>
        <v>0</v>
      </c>
      <c r="AI23" s="592"/>
      <c r="AJ23" s="226">
        <f>'三菜'!J48</f>
        <v>0</v>
      </c>
      <c r="AK23" s="47"/>
      <c r="AL23" s="36"/>
      <c r="AM23" s="37"/>
      <c r="AN23" s="35"/>
      <c r="AO23" s="45"/>
      <c r="AP23" s="36"/>
      <c r="AQ23" s="37"/>
      <c r="AR23" s="35"/>
      <c r="AS23" s="45"/>
      <c r="AT23" s="36"/>
      <c r="AU23" s="37"/>
      <c r="AV23" s="35"/>
      <c r="AW23" s="45"/>
      <c r="AX23" s="36"/>
      <c r="AY23" s="37"/>
      <c r="AZ23" s="36"/>
    </row>
    <row r="24" spans="1:52" ht="14.25" customHeight="1">
      <c r="A24" s="629" t="s">
        <v>31</v>
      </c>
      <c r="B24" s="589" t="str">
        <f>TRIM('三菜'!K4)</f>
        <v>炒蘿蔓</v>
      </c>
      <c r="C24" s="587" t="str">
        <f>'三菜'!K5</f>
        <v>大陸妹切段</v>
      </c>
      <c r="D24" s="587"/>
      <c r="E24" s="588"/>
      <c r="F24" s="586">
        <f>'三菜'!L5</f>
        <v>16</v>
      </c>
      <c r="G24" s="586"/>
      <c r="H24" s="240" t="str">
        <f>'三菜'!M5</f>
        <v>Kg</v>
      </c>
      <c r="I24" s="589" t="str">
        <f>TRIM('三菜'!K13)</f>
        <v>炒青江菜</v>
      </c>
      <c r="J24" s="587" t="str">
        <f>'三菜'!K14</f>
        <v>青江菜切段</v>
      </c>
      <c r="K24" s="587"/>
      <c r="L24" s="588"/>
      <c r="M24" s="586">
        <f>'三菜'!L14</f>
        <v>16</v>
      </c>
      <c r="N24" s="586"/>
      <c r="O24" s="240" t="str">
        <f>'三菜'!M14</f>
        <v>Kg</v>
      </c>
      <c r="P24" s="589" t="str">
        <f>TRIM('三菜'!K22)</f>
        <v>炒菠菜</v>
      </c>
      <c r="Q24" s="587" t="str">
        <f>'三菜'!K23</f>
        <v>菠菜切段</v>
      </c>
      <c r="R24" s="587"/>
      <c r="S24" s="588"/>
      <c r="T24" s="586">
        <f>'三菜'!L23</f>
        <v>16</v>
      </c>
      <c r="U24" s="586"/>
      <c r="V24" s="240" t="str">
        <f>'三菜'!M23</f>
        <v>Kg</v>
      </c>
      <c r="W24" s="589" t="str">
        <f>TRIM('三菜'!K31)</f>
        <v>蒜香油菜</v>
      </c>
      <c r="X24" s="587" t="str">
        <f>'三菜'!K32</f>
        <v>油菜切段</v>
      </c>
      <c r="Y24" s="587"/>
      <c r="Z24" s="588"/>
      <c r="AA24" s="586">
        <f>'三菜'!L32</f>
        <v>16</v>
      </c>
      <c r="AB24" s="586"/>
      <c r="AC24" s="240" t="str">
        <f>'三菜'!M32</f>
        <v>Kg</v>
      </c>
      <c r="AD24" s="589" t="str">
        <f>TRIM('三菜'!K40)</f>
        <v>炒小白菜</v>
      </c>
      <c r="AE24" s="587" t="str">
        <f>'三菜'!K41</f>
        <v>小白菜切段</v>
      </c>
      <c r="AF24" s="587"/>
      <c r="AG24" s="588"/>
      <c r="AH24" s="586">
        <f>'三菜'!L41</f>
        <v>16</v>
      </c>
      <c r="AI24" s="586"/>
      <c r="AJ24" s="241" t="str">
        <f>'三菜'!M41</f>
        <v>Kg</v>
      </c>
      <c r="AK24" s="45"/>
      <c r="AL24" s="36"/>
      <c r="AM24" s="37"/>
      <c r="AN24" s="35"/>
      <c r="AO24" s="46"/>
      <c r="AP24" s="36"/>
      <c r="AQ24" s="37"/>
      <c r="AR24" s="35"/>
      <c r="AS24" s="45"/>
      <c r="AT24" s="36"/>
      <c r="AU24" s="37"/>
      <c r="AV24" s="35"/>
      <c r="AW24" s="45"/>
      <c r="AX24" s="36"/>
      <c r="AY24" s="37"/>
      <c r="AZ24" s="36"/>
    </row>
    <row r="25" spans="1:52" ht="14.25" customHeight="1">
      <c r="A25" s="630"/>
      <c r="B25" s="590"/>
      <c r="C25" s="584" t="str">
        <f>'三菜'!K6</f>
        <v>蒜末</v>
      </c>
      <c r="D25" s="584"/>
      <c r="E25" s="585"/>
      <c r="F25" s="586">
        <f>'三菜'!L6</f>
        <v>0.2</v>
      </c>
      <c r="G25" s="586"/>
      <c r="H25" s="240" t="str">
        <f>'三菜'!M6</f>
        <v>Kg</v>
      </c>
      <c r="I25" s="590"/>
      <c r="J25" s="584" t="str">
        <f>'三菜'!K15</f>
        <v>薑絲</v>
      </c>
      <c r="K25" s="584"/>
      <c r="L25" s="585"/>
      <c r="M25" s="586">
        <f>'三菜'!L15</f>
        <v>0.2</v>
      </c>
      <c r="N25" s="586"/>
      <c r="O25" s="240" t="str">
        <f>'三菜'!M15</f>
        <v>Kg</v>
      </c>
      <c r="P25" s="590"/>
      <c r="Q25" s="584" t="str">
        <f>'三菜'!K24</f>
        <v>蒜末</v>
      </c>
      <c r="R25" s="584"/>
      <c r="S25" s="585"/>
      <c r="T25" s="586">
        <f>'三菜'!L24</f>
        <v>0.2</v>
      </c>
      <c r="U25" s="586"/>
      <c r="V25" s="240" t="str">
        <f>'三菜'!M24</f>
        <v>Kg</v>
      </c>
      <c r="W25" s="590"/>
      <c r="X25" s="584" t="str">
        <f>'三菜'!K33</f>
        <v>蒜末</v>
      </c>
      <c r="Y25" s="584"/>
      <c r="Z25" s="585"/>
      <c r="AA25" s="586">
        <f>'三菜'!L33</f>
        <v>0.2</v>
      </c>
      <c r="AB25" s="586"/>
      <c r="AC25" s="240" t="str">
        <f>'三菜'!M33</f>
        <v>Kg</v>
      </c>
      <c r="AD25" s="590"/>
      <c r="AE25" s="584" t="str">
        <f>'三菜'!K42</f>
        <v>薑絲</v>
      </c>
      <c r="AF25" s="584"/>
      <c r="AG25" s="585"/>
      <c r="AH25" s="586">
        <f>'三菜'!L42</f>
        <v>0.2</v>
      </c>
      <c r="AI25" s="586"/>
      <c r="AJ25" s="241" t="str">
        <f>'三菜'!M42</f>
        <v>Kg</v>
      </c>
      <c r="AK25" s="47"/>
      <c r="AL25" s="36"/>
      <c r="AM25" s="37"/>
      <c r="AN25" s="35"/>
      <c r="AO25" s="46"/>
      <c r="AP25" s="36"/>
      <c r="AQ25" s="37"/>
      <c r="AR25" s="35"/>
      <c r="AS25" s="45"/>
      <c r="AT25" s="36"/>
      <c r="AU25" s="37"/>
      <c r="AV25" s="35"/>
      <c r="AW25" s="45"/>
      <c r="AX25" s="36"/>
      <c r="AY25" s="37"/>
      <c r="AZ25" s="36"/>
    </row>
    <row r="26" spans="1:52" ht="14.25" customHeight="1">
      <c r="A26" s="630"/>
      <c r="B26" s="590"/>
      <c r="C26" s="584">
        <f>'三菜'!K7</f>
        <v>0</v>
      </c>
      <c r="D26" s="584"/>
      <c r="E26" s="585"/>
      <c r="F26" s="586">
        <f>'三菜'!L7</f>
        <v>0</v>
      </c>
      <c r="G26" s="586"/>
      <c r="H26" s="240">
        <f>'三菜'!M7</f>
        <v>0</v>
      </c>
      <c r="I26" s="590"/>
      <c r="J26" s="584">
        <f>'三菜'!K16</f>
        <v>0</v>
      </c>
      <c r="K26" s="584"/>
      <c r="L26" s="585"/>
      <c r="M26" s="586">
        <f>'三菜'!L16</f>
        <v>0</v>
      </c>
      <c r="N26" s="586"/>
      <c r="O26" s="240">
        <f>'三菜'!M16</f>
        <v>0</v>
      </c>
      <c r="P26" s="590"/>
      <c r="Q26" s="584">
        <f>'三菜'!K25</f>
        <v>0</v>
      </c>
      <c r="R26" s="584"/>
      <c r="S26" s="585"/>
      <c r="T26" s="586">
        <f>'三菜'!L25</f>
        <v>0</v>
      </c>
      <c r="U26" s="586"/>
      <c r="V26" s="240">
        <f>'三菜'!M25</f>
        <v>0</v>
      </c>
      <c r="W26" s="590"/>
      <c r="X26" s="584">
        <f>'三菜'!K34</f>
        <v>0</v>
      </c>
      <c r="Y26" s="584"/>
      <c r="Z26" s="585"/>
      <c r="AA26" s="586">
        <f>'三菜'!L34</f>
        <v>0</v>
      </c>
      <c r="AB26" s="586"/>
      <c r="AC26" s="240">
        <f>'三菜'!M34</f>
        <v>0</v>
      </c>
      <c r="AD26" s="590"/>
      <c r="AE26" s="584">
        <f>'三菜'!K43</f>
        <v>0</v>
      </c>
      <c r="AF26" s="584"/>
      <c r="AG26" s="585"/>
      <c r="AH26" s="586">
        <f>'三菜'!L43</f>
        <v>0</v>
      </c>
      <c r="AI26" s="586"/>
      <c r="AJ26" s="241">
        <f>'三菜'!M43</f>
        <v>0</v>
      </c>
      <c r="AK26" s="47"/>
      <c r="AL26" s="36"/>
      <c r="AM26" s="37"/>
      <c r="AN26" s="35"/>
      <c r="AO26" s="46"/>
      <c r="AP26" s="36"/>
      <c r="AQ26" s="37"/>
      <c r="AR26" s="35"/>
      <c r="AS26" s="45"/>
      <c r="AT26" s="36"/>
      <c r="AU26" s="37"/>
      <c r="AV26" s="35"/>
      <c r="AW26" s="45"/>
      <c r="AX26" s="36"/>
      <c r="AY26" s="37"/>
      <c r="AZ26" s="36"/>
    </row>
    <row r="27" spans="1:52" ht="14.25" customHeight="1">
      <c r="A27" s="630"/>
      <c r="B27" s="590"/>
      <c r="C27" s="584">
        <f>'三菜'!K8</f>
        <v>0</v>
      </c>
      <c r="D27" s="584"/>
      <c r="E27" s="585"/>
      <c r="F27" s="586">
        <f>'三菜'!L8</f>
        <v>0</v>
      </c>
      <c r="G27" s="586"/>
      <c r="H27" s="240">
        <f>'三菜'!M8</f>
        <v>0</v>
      </c>
      <c r="I27" s="590"/>
      <c r="J27" s="584">
        <f>'三菜'!K17</f>
        <v>0</v>
      </c>
      <c r="K27" s="584"/>
      <c r="L27" s="585"/>
      <c r="M27" s="586">
        <f>'三菜'!L17</f>
        <v>0</v>
      </c>
      <c r="N27" s="586"/>
      <c r="O27" s="240">
        <f>'三菜'!M17</f>
        <v>0</v>
      </c>
      <c r="P27" s="590"/>
      <c r="Q27" s="584">
        <f>'三菜'!K26</f>
        <v>0</v>
      </c>
      <c r="R27" s="584"/>
      <c r="S27" s="585"/>
      <c r="T27" s="586">
        <f>'三菜'!L26</f>
        <v>0</v>
      </c>
      <c r="U27" s="586"/>
      <c r="V27" s="240">
        <f>'三菜'!M26</f>
        <v>0</v>
      </c>
      <c r="W27" s="590"/>
      <c r="X27" s="584">
        <f>'三菜'!K35</f>
        <v>0</v>
      </c>
      <c r="Y27" s="584"/>
      <c r="Z27" s="585"/>
      <c r="AA27" s="586">
        <f>'三菜'!L35</f>
        <v>0</v>
      </c>
      <c r="AB27" s="586"/>
      <c r="AC27" s="240">
        <f>'三菜'!M35</f>
        <v>0</v>
      </c>
      <c r="AD27" s="590"/>
      <c r="AE27" s="584">
        <f>'三菜'!K44</f>
        <v>0</v>
      </c>
      <c r="AF27" s="584"/>
      <c r="AG27" s="585"/>
      <c r="AH27" s="586">
        <f>'三菜'!L44</f>
        <v>0</v>
      </c>
      <c r="AI27" s="586"/>
      <c r="AJ27" s="241">
        <f>'三菜'!M44</f>
        <v>0</v>
      </c>
      <c r="AK27" s="47"/>
      <c r="AL27" s="36"/>
      <c r="AM27" s="37"/>
      <c r="AN27" s="35"/>
      <c r="AO27" s="46"/>
      <c r="AP27" s="36"/>
      <c r="AQ27" s="37"/>
      <c r="AR27" s="35"/>
      <c r="AS27" s="45"/>
      <c r="AT27" s="36"/>
      <c r="AU27" s="37"/>
      <c r="AV27" s="35"/>
      <c r="AW27" s="45"/>
      <c r="AX27" s="36"/>
      <c r="AY27" s="37"/>
      <c r="AZ27" s="36"/>
    </row>
    <row r="28" spans="1:52" ht="14.25" customHeight="1">
      <c r="A28" s="630"/>
      <c r="B28" s="590"/>
      <c r="C28" s="584">
        <f>'三菜'!K9</f>
        <v>0</v>
      </c>
      <c r="D28" s="584"/>
      <c r="E28" s="585"/>
      <c r="F28" s="586">
        <f>'三菜'!L9</f>
        <v>0</v>
      </c>
      <c r="G28" s="586"/>
      <c r="H28" s="240">
        <f>'三菜'!M9</f>
        <v>0</v>
      </c>
      <c r="I28" s="590"/>
      <c r="J28" s="584">
        <f>'三菜'!K18</f>
        <v>0</v>
      </c>
      <c r="K28" s="584"/>
      <c r="L28" s="585"/>
      <c r="M28" s="586">
        <f>'三菜'!L18</f>
        <v>0</v>
      </c>
      <c r="N28" s="586"/>
      <c r="O28" s="240">
        <f>'三菜'!M18</f>
        <v>0</v>
      </c>
      <c r="P28" s="590"/>
      <c r="Q28" s="584">
        <f>'三菜'!K27</f>
        <v>0</v>
      </c>
      <c r="R28" s="584"/>
      <c r="S28" s="585"/>
      <c r="T28" s="586">
        <f>'三菜'!L27</f>
        <v>0</v>
      </c>
      <c r="U28" s="586"/>
      <c r="V28" s="240">
        <f>'三菜'!M27</f>
        <v>0</v>
      </c>
      <c r="W28" s="590"/>
      <c r="X28" s="584">
        <f>'三菜'!K36</f>
        <v>0</v>
      </c>
      <c r="Y28" s="584"/>
      <c r="Z28" s="585"/>
      <c r="AA28" s="586">
        <f>'三菜'!L36</f>
        <v>0</v>
      </c>
      <c r="AB28" s="586"/>
      <c r="AC28" s="240">
        <f>'三菜'!M36</f>
        <v>0</v>
      </c>
      <c r="AD28" s="590"/>
      <c r="AE28" s="584">
        <f>'三菜'!K45</f>
        <v>0</v>
      </c>
      <c r="AF28" s="584"/>
      <c r="AG28" s="585"/>
      <c r="AH28" s="586">
        <f>'三菜'!L45</f>
        <v>0</v>
      </c>
      <c r="AI28" s="586"/>
      <c r="AJ28" s="241">
        <f>'三菜'!M45</f>
        <v>0</v>
      </c>
      <c r="AK28" s="47"/>
      <c r="AL28" s="36"/>
      <c r="AM28" s="37"/>
      <c r="AN28" s="35"/>
      <c r="AO28" s="46"/>
      <c r="AP28" s="36"/>
      <c r="AQ28" s="37"/>
      <c r="AR28" s="35"/>
      <c r="AS28" s="45"/>
      <c r="AT28" s="36"/>
      <c r="AU28" s="37"/>
      <c r="AV28" s="35"/>
      <c r="AW28" s="45"/>
      <c r="AX28" s="36"/>
      <c r="AY28" s="37"/>
      <c r="AZ28" s="36"/>
    </row>
    <row r="29" spans="1:52" ht="14.25" customHeight="1">
      <c r="A29" s="630"/>
      <c r="B29" s="590"/>
      <c r="C29" s="584">
        <f>'三菜'!K10</f>
        <v>0</v>
      </c>
      <c r="D29" s="584"/>
      <c r="E29" s="585"/>
      <c r="F29" s="586">
        <f>'三菜'!L10</f>
        <v>0</v>
      </c>
      <c r="G29" s="586"/>
      <c r="H29" s="240">
        <f>'三菜'!M10</f>
        <v>0</v>
      </c>
      <c r="I29" s="590"/>
      <c r="J29" s="584">
        <f>'三菜'!K19</f>
        <v>0</v>
      </c>
      <c r="K29" s="584"/>
      <c r="L29" s="585"/>
      <c r="M29" s="586">
        <f>'三菜'!L19</f>
        <v>0</v>
      </c>
      <c r="N29" s="586"/>
      <c r="O29" s="240">
        <f>'三菜'!M19</f>
        <v>0</v>
      </c>
      <c r="P29" s="590"/>
      <c r="Q29" s="584">
        <f>'三菜'!K28</f>
        <v>0</v>
      </c>
      <c r="R29" s="584"/>
      <c r="S29" s="585"/>
      <c r="T29" s="586">
        <f>'三菜'!L28</f>
        <v>0</v>
      </c>
      <c r="U29" s="586"/>
      <c r="V29" s="240">
        <f>'三菜'!M28</f>
        <v>0</v>
      </c>
      <c r="W29" s="590"/>
      <c r="X29" s="584">
        <f>'三菜'!K37</f>
        <v>0</v>
      </c>
      <c r="Y29" s="584"/>
      <c r="Z29" s="585"/>
      <c r="AA29" s="586">
        <f>'三菜'!L37</f>
        <v>0</v>
      </c>
      <c r="AB29" s="586"/>
      <c r="AC29" s="240">
        <f>'三菜'!M37</f>
        <v>0</v>
      </c>
      <c r="AD29" s="590"/>
      <c r="AE29" s="584">
        <f>'三菜'!K46</f>
        <v>0</v>
      </c>
      <c r="AF29" s="584"/>
      <c r="AG29" s="585"/>
      <c r="AH29" s="586">
        <f>'三菜'!L46</f>
        <v>0</v>
      </c>
      <c r="AI29" s="586"/>
      <c r="AJ29" s="241">
        <f>'三菜'!M46</f>
        <v>0</v>
      </c>
      <c r="AK29" s="47"/>
      <c r="AL29" s="36"/>
      <c r="AM29" s="37"/>
      <c r="AN29" s="35"/>
      <c r="AO29" s="46"/>
      <c r="AP29" s="36"/>
      <c r="AQ29" s="37"/>
      <c r="AR29" s="35"/>
      <c r="AS29" s="45"/>
      <c r="AT29" s="36"/>
      <c r="AU29" s="37"/>
      <c r="AV29" s="35"/>
      <c r="AW29" s="45"/>
      <c r="AX29" s="36"/>
      <c r="AY29" s="37"/>
      <c r="AZ29" s="36"/>
    </row>
    <row r="30" spans="1:52" ht="14.25" customHeight="1">
      <c r="A30" s="630"/>
      <c r="B30" s="590"/>
      <c r="C30" s="584">
        <f>'三菜'!K11</f>
        <v>0</v>
      </c>
      <c r="D30" s="584"/>
      <c r="E30" s="585"/>
      <c r="F30" s="586">
        <f>'三菜'!L11</f>
        <v>0</v>
      </c>
      <c r="G30" s="586"/>
      <c r="H30" s="240">
        <f>'三菜'!M11</f>
        <v>0</v>
      </c>
      <c r="I30" s="590"/>
      <c r="J30" s="584">
        <f>'三菜'!K20</f>
        <v>0</v>
      </c>
      <c r="K30" s="584"/>
      <c r="L30" s="585"/>
      <c r="M30" s="586">
        <f>'三菜'!L20</f>
        <v>0</v>
      </c>
      <c r="N30" s="586"/>
      <c r="O30" s="240">
        <f>'三菜'!M20</f>
        <v>0</v>
      </c>
      <c r="P30" s="590"/>
      <c r="Q30" s="584">
        <f>'三菜'!K29</f>
        <v>0</v>
      </c>
      <c r="R30" s="584"/>
      <c r="S30" s="585"/>
      <c r="T30" s="586">
        <f>'三菜'!L29</f>
        <v>0</v>
      </c>
      <c r="U30" s="586"/>
      <c r="V30" s="240">
        <f>'三菜'!M29</f>
        <v>0</v>
      </c>
      <c r="W30" s="590"/>
      <c r="X30" s="584">
        <f>'三菜'!K38</f>
        <v>0</v>
      </c>
      <c r="Y30" s="584"/>
      <c r="Z30" s="585"/>
      <c r="AA30" s="586">
        <f>'三菜'!L38</f>
        <v>0</v>
      </c>
      <c r="AB30" s="586"/>
      <c r="AC30" s="240">
        <f>'三菜'!M38</f>
        <v>0</v>
      </c>
      <c r="AD30" s="590"/>
      <c r="AE30" s="584">
        <f>'三菜'!K47</f>
        <v>0</v>
      </c>
      <c r="AF30" s="584"/>
      <c r="AG30" s="585"/>
      <c r="AH30" s="586">
        <f>'三菜'!L47</f>
        <v>0</v>
      </c>
      <c r="AI30" s="586"/>
      <c r="AJ30" s="241">
        <f>'三菜'!M47</f>
        <v>0</v>
      </c>
      <c r="AK30" s="47"/>
      <c r="AL30" s="36"/>
      <c r="AM30" s="37"/>
      <c r="AN30" s="35"/>
      <c r="AO30" s="46"/>
      <c r="AP30" s="36"/>
      <c r="AQ30" s="37"/>
      <c r="AR30" s="35"/>
      <c r="AS30" s="45"/>
      <c r="AT30" s="36"/>
      <c r="AU30" s="37"/>
      <c r="AV30" s="35"/>
      <c r="AW30" s="45"/>
      <c r="AX30" s="36"/>
      <c r="AY30" s="37"/>
      <c r="AZ30" s="36"/>
    </row>
    <row r="31" spans="1:52" ht="14.25" customHeight="1" thickBot="1">
      <c r="A31" s="634"/>
      <c r="B31" s="602"/>
      <c r="C31" s="582">
        <f>'三菜'!K12</f>
        <v>0</v>
      </c>
      <c r="D31" s="582"/>
      <c r="E31" s="583"/>
      <c r="F31" s="592">
        <f>'三菜'!L12</f>
        <v>0</v>
      </c>
      <c r="G31" s="592"/>
      <c r="H31" s="226">
        <f>'三菜'!M12</f>
        <v>0</v>
      </c>
      <c r="I31" s="591"/>
      <c r="J31" s="582">
        <f>'三菜'!K21</f>
        <v>0</v>
      </c>
      <c r="K31" s="582"/>
      <c r="L31" s="583"/>
      <c r="M31" s="592">
        <f>'三菜'!L21</f>
        <v>0</v>
      </c>
      <c r="N31" s="592"/>
      <c r="O31" s="226">
        <f>'三菜'!M21</f>
        <v>0</v>
      </c>
      <c r="P31" s="591"/>
      <c r="Q31" s="582">
        <f>'三菜'!K30</f>
        <v>0</v>
      </c>
      <c r="R31" s="582"/>
      <c r="S31" s="583"/>
      <c r="T31" s="592">
        <f>'三菜'!L30</f>
        <v>0</v>
      </c>
      <c r="U31" s="592"/>
      <c r="V31" s="226">
        <f>'三菜'!M30</f>
        <v>0</v>
      </c>
      <c r="W31" s="591"/>
      <c r="X31" s="582">
        <f>'三菜'!K39</f>
        <v>0</v>
      </c>
      <c r="Y31" s="582"/>
      <c r="Z31" s="583"/>
      <c r="AA31" s="592">
        <f>'三菜'!L39</f>
        <v>0</v>
      </c>
      <c r="AB31" s="592"/>
      <c r="AC31" s="226">
        <f>'三菜'!M39</f>
        <v>0</v>
      </c>
      <c r="AD31" s="591"/>
      <c r="AE31" s="582">
        <f>'三菜'!K48</f>
        <v>0</v>
      </c>
      <c r="AF31" s="582"/>
      <c r="AG31" s="583"/>
      <c r="AH31" s="592">
        <f>'三菜'!L48</f>
        <v>0</v>
      </c>
      <c r="AI31" s="592"/>
      <c r="AJ31" s="226">
        <f>'三菜'!M48</f>
        <v>0</v>
      </c>
      <c r="AK31" s="47"/>
      <c r="AL31" s="36"/>
      <c r="AM31" s="37"/>
      <c r="AN31" s="35"/>
      <c r="AO31" s="46"/>
      <c r="AP31" s="36"/>
      <c r="AQ31" s="37"/>
      <c r="AR31" s="35"/>
      <c r="AS31" s="45"/>
      <c r="AT31" s="36"/>
      <c r="AU31" s="37"/>
      <c r="AV31" s="35"/>
      <c r="AW31" s="45"/>
      <c r="AX31" s="36"/>
      <c r="AY31" s="37"/>
      <c r="AZ31" s="36"/>
    </row>
    <row r="32" spans="1:52" ht="14.25" customHeight="1">
      <c r="A32" s="629" t="s">
        <v>32</v>
      </c>
      <c r="B32" s="589" t="str">
        <f>TRIM('三菜'!N4)</f>
        <v>木須湯</v>
      </c>
      <c r="C32" s="587" t="str">
        <f>'三菜'!N5</f>
        <v>洗選蛋</v>
      </c>
      <c r="D32" s="587"/>
      <c r="E32" s="588"/>
      <c r="F32" s="586">
        <f>'三菜'!O5</f>
        <v>2</v>
      </c>
      <c r="G32" s="586"/>
      <c r="H32" s="240" t="str">
        <f>'三菜'!P5</f>
        <v>Kg</v>
      </c>
      <c r="I32" s="589" t="str">
        <f>TRIM('三菜'!N13)</f>
        <v>冬瓜排骨湯</v>
      </c>
      <c r="J32" s="587" t="str">
        <f>'三菜'!N14</f>
        <v>冬瓜切中丁</v>
      </c>
      <c r="K32" s="587"/>
      <c r="L32" s="588"/>
      <c r="M32" s="586">
        <f>'三菜'!O14</f>
        <v>7.6</v>
      </c>
      <c r="N32" s="586"/>
      <c r="O32" s="240" t="str">
        <f>'三菜'!P14</f>
        <v>Kg</v>
      </c>
      <c r="P32" s="589">
        <f>TRIM('三菜'!N22)</f>
      </c>
      <c r="Q32" s="587">
        <f>'三菜'!N23</f>
        <v>0</v>
      </c>
      <c r="R32" s="587"/>
      <c r="S32" s="588"/>
      <c r="T32" s="586">
        <f>'三菜'!O23</f>
        <v>0</v>
      </c>
      <c r="U32" s="586"/>
      <c r="V32" s="240">
        <f>'三菜'!P23</f>
        <v>0</v>
      </c>
      <c r="W32" s="589" t="str">
        <f>TRIM('三菜'!N31)</f>
        <v>海芽蛋花湯</v>
      </c>
      <c r="X32" s="587" t="str">
        <f>'三菜'!N32</f>
        <v>洗選蛋</v>
      </c>
      <c r="Y32" s="587"/>
      <c r="Z32" s="588"/>
      <c r="AA32" s="586">
        <f>'三菜'!O32</f>
        <v>4</v>
      </c>
      <c r="AB32" s="586"/>
      <c r="AC32" s="240" t="str">
        <f>'三菜'!P32</f>
        <v>Kg</v>
      </c>
      <c r="AD32" s="589" t="str">
        <f>TRIM('三菜'!N40)</f>
        <v>綠豆地瓜湯</v>
      </c>
      <c r="AE32" s="587" t="str">
        <f>'三菜'!N41</f>
        <v>綠豆</v>
      </c>
      <c r="AF32" s="587"/>
      <c r="AG32" s="588"/>
      <c r="AH32" s="586">
        <f>'三菜'!O41</f>
        <v>5</v>
      </c>
      <c r="AI32" s="586"/>
      <c r="AJ32" s="241" t="str">
        <f>'三菜'!P41</f>
        <v>Kg</v>
      </c>
      <c r="AK32" s="45"/>
      <c r="AL32" s="36"/>
      <c r="AM32" s="37"/>
      <c r="AN32" s="35"/>
      <c r="AO32" s="46"/>
      <c r="AP32" s="36"/>
      <c r="AQ32" s="37"/>
      <c r="AR32" s="35"/>
      <c r="AS32" s="45"/>
      <c r="AT32" s="38"/>
      <c r="AU32" s="37"/>
      <c r="AV32" s="35"/>
      <c r="AW32" s="45"/>
      <c r="AX32" s="39"/>
      <c r="AY32" s="37"/>
      <c r="AZ32" s="36"/>
    </row>
    <row r="33" spans="1:52" ht="14.25" customHeight="1">
      <c r="A33" s="630"/>
      <c r="B33" s="590"/>
      <c r="C33" s="584" t="str">
        <f>'三菜'!N6</f>
        <v>冬粉</v>
      </c>
      <c r="D33" s="584"/>
      <c r="E33" s="585"/>
      <c r="F33" s="586">
        <f>'三菜'!O6</f>
        <v>1</v>
      </c>
      <c r="G33" s="586"/>
      <c r="H33" s="240" t="str">
        <f>'三菜'!P6</f>
        <v>Kg</v>
      </c>
      <c r="I33" s="590"/>
      <c r="J33" s="584" t="str">
        <f>'三菜'!N15</f>
        <v>豬(龍骨丁-CAS)</v>
      </c>
      <c r="K33" s="584"/>
      <c r="L33" s="585"/>
      <c r="M33" s="586">
        <f>'三菜'!O15</f>
        <v>2</v>
      </c>
      <c r="N33" s="586"/>
      <c r="O33" s="240" t="str">
        <f>'三菜'!P15</f>
        <v>Kg</v>
      </c>
      <c r="P33" s="590"/>
      <c r="Q33" s="584">
        <f>'三菜'!N24</f>
        <v>0</v>
      </c>
      <c r="R33" s="584"/>
      <c r="S33" s="585"/>
      <c r="T33" s="586">
        <f>'三菜'!O24</f>
        <v>0</v>
      </c>
      <c r="U33" s="586"/>
      <c r="V33" s="240">
        <f>'三菜'!P24</f>
        <v>0</v>
      </c>
      <c r="W33" s="590"/>
      <c r="X33" s="584" t="str">
        <f>'三菜'!N33</f>
        <v>乾海芽</v>
      </c>
      <c r="Y33" s="584"/>
      <c r="Z33" s="585"/>
      <c r="AA33" s="586">
        <f>'三菜'!O33</f>
        <v>0.4</v>
      </c>
      <c r="AB33" s="586"/>
      <c r="AC33" s="240" t="str">
        <f>'三菜'!P33</f>
        <v>Kg</v>
      </c>
      <c r="AD33" s="590"/>
      <c r="AE33" s="584" t="str">
        <f>'三菜'!N42</f>
        <v>地瓜小丁</v>
      </c>
      <c r="AF33" s="584"/>
      <c r="AG33" s="585"/>
      <c r="AH33" s="586">
        <f>'三菜'!O42</f>
        <v>3.5</v>
      </c>
      <c r="AI33" s="586"/>
      <c r="AJ33" s="241" t="str">
        <f>'三菜'!P42</f>
        <v>Kg</v>
      </c>
      <c r="AK33" s="47"/>
      <c r="AL33" s="36"/>
      <c r="AM33" s="37"/>
      <c r="AN33" s="35"/>
      <c r="AO33" s="46"/>
      <c r="AP33" s="36"/>
      <c r="AQ33" s="37"/>
      <c r="AR33" s="35"/>
      <c r="AS33" s="45"/>
      <c r="AT33" s="38"/>
      <c r="AU33" s="37"/>
      <c r="AV33" s="35"/>
      <c r="AW33" s="45"/>
      <c r="AX33" s="36"/>
      <c r="AY33" s="37"/>
      <c r="AZ33" s="36"/>
    </row>
    <row r="34" spans="1:52" ht="14.25" customHeight="1">
      <c r="A34" s="630"/>
      <c r="B34" s="590"/>
      <c r="C34" s="584" t="str">
        <f>'三菜'!N7</f>
        <v>肉絲-溫體</v>
      </c>
      <c r="D34" s="584"/>
      <c r="E34" s="585"/>
      <c r="F34" s="586">
        <f>'三菜'!O7</f>
        <v>0.6</v>
      </c>
      <c r="G34" s="586"/>
      <c r="H34" s="240" t="str">
        <f>'三菜'!P7</f>
        <v>Kg</v>
      </c>
      <c r="I34" s="590"/>
      <c r="J34" s="584" t="str">
        <f>'三菜'!N16</f>
        <v>薑片</v>
      </c>
      <c r="K34" s="584"/>
      <c r="L34" s="585"/>
      <c r="M34" s="586">
        <f>'三菜'!O16</f>
        <v>0.2</v>
      </c>
      <c r="N34" s="586"/>
      <c r="O34" s="240" t="str">
        <f>'三菜'!P16</f>
        <v>Kg</v>
      </c>
      <c r="P34" s="590"/>
      <c r="Q34" s="584">
        <f>'三菜'!N25</f>
        <v>0</v>
      </c>
      <c r="R34" s="584"/>
      <c r="S34" s="585"/>
      <c r="T34" s="586">
        <f>'三菜'!O25</f>
        <v>0</v>
      </c>
      <c r="U34" s="586"/>
      <c r="V34" s="240">
        <f>'三菜'!P25</f>
        <v>0</v>
      </c>
      <c r="W34" s="590"/>
      <c r="X34" s="584" t="str">
        <f>'三菜'!N34</f>
        <v>青蔥珠(冷凍)</v>
      </c>
      <c r="Y34" s="584"/>
      <c r="Z34" s="585"/>
      <c r="AA34" s="586">
        <f>'三菜'!O34</f>
        <v>0.2</v>
      </c>
      <c r="AB34" s="586"/>
      <c r="AC34" s="240" t="str">
        <f>'三菜'!P34</f>
        <v>Kg</v>
      </c>
      <c r="AD34" s="590"/>
      <c r="AE34" s="584">
        <f>'三菜'!N43</f>
        <v>0</v>
      </c>
      <c r="AF34" s="584"/>
      <c r="AG34" s="585"/>
      <c r="AH34" s="586">
        <f>'三菜'!O43</f>
        <v>0</v>
      </c>
      <c r="AI34" s="586"/>
      <c r="AJ34" s="241">
        <f>'三菜'!P43</f>
        <v>0</v>
      </c>
      <c r="AK34" s="47"/>
      <c r="AL34" s="36"/>
      <c r="AM34" s="37"/>
      <c r="AN34" s="35"/>
      <c r="AO34" s="46"/>
      <c r="AP34" s="36"/>
      <c r="AQ34" s="37"/>
      <c r="AR34" s="35"/>
      <c r="AS34" s="45"/>
      <c r="AT34" s="38"/>
      <c r="AU34" s="37"/>
      <c r="AV34" s="35"/>
      <c r="AW34" s="45"/>
      <c r="AX34" s="36"/>
      <c r="AY34" s="37"/>
      <c r="AZ34" s="36"/>
    </row>
    <row r="35" spans="1:52" ht="14.25" customHeight="1">
      <c r="A35" s="630"/>
      <c r="B35" s="590"/>
      <c r="C35" s="584" t="str">
        <f>'三菜'!N8</f>
        <v>紅蘿蔔切絲</v>
      </c>
      <c r="D35" s="584"/>
      <c r="E35" s="585"/>
      <c r="F35" s="586">
        <f>'三菜'!O8</f>
        <v>0.6</v>
      </c>
      <c r="G35" s="586"/>
      <c r="H35" s="240" t="str">
        <f>'三菜'!P8</f>
        <v>Kg</v>
      </c>
      <c r="I35" s="590"/>
      <c r="J35" s="584">
        <f>'三菜'!N17</f>
        <v>0</v>
      </c>
      <c r="K35" s="584"/>
      <c r="L35" s="585"/>
      <c r="M35" s="586">
        <f>'三菜'!O17</f>
        <v>0</v>
      </c>
      <c r="N35" s="586"/>
      <c r="O35" s="240">
        <f>'三菜'!P17</f>
        <v>0</v>
      </c>
      <c r="P35" s="590"/>
      <c r="Q35" s="584">
        <f>'三菜'!N26</f>
        <v>0</v>
      </c>
      <c r="R35" s="584"/>
      <c r="S35" s="585"/>
      <c r="T35" s="586">
        <f>'三菜'!O26</f>
        <v>0</v>
      </c>
      <c r="U35" s="586"/>
      <c r="V35" s="240">
        <f>'三菜'!P26</f>
        <v>0</v>
      </c>
      <c r="W35" s="590"/>
      <c r="X35" s="584">
        <f>'三菜'!N35</f>
        <v>0</v>
      </c>
      <c r="Y35" s="584"/>
      <c r="Z35" s="585"/>
      <c r="AA35" s="586">
        <f>'三菜'!O35</f>
        <v>0</v>
      </c>
      <c r="AB35" s="586"/>
      <c r="AC35" s="240">
        <f>'三菜'!P35</f>
        <v>0</v>
      </c>
      <c r="AD35" s="590"/>
      <c r="AE35" s="584">
        <f>'三菜'!N44</f>
        <v>0</v>
      </c>
      <c r="AF35" s="584"/>
      <c r="AG35" s="585"/>
      <c r="AH35" s="586">
        <f>'三菜'!O44</f>
        <v>0</v>
      </c>
      <c r="AI35" s="586"/>
      <c r="AJ35" s="241">
        <f>'三菜'!P44</f>
        <v>0</v>
      </c>
      <c r="AK35" s="47"/>
      <c r="AL35" s="36"/>
      <c r="AM35" s="37"/>
      <c r="AN35" s="35"/>
      <c r="AO35" s="46"/>
      <c r="AP35" s="36"/>
      <c r="AQ35" s="37"/>
      <c r="AR35" s="35"/>
      <c r="AS35" s="45"/>
      <c r="AT35" s="38"/>
      <c r="AU35" s="37"/>
      <c r="AV35" s="35"/>
      <c r="AW35" s="45"/>
      <c r="AX35" s="36"/>
      <c r="AY35" s="37"/>
      <c r="AZ35" s="36"/>
    </row>
    <row r="36" spans="1:52" ht="14.25" customHeight="1">
      <c r="A36" s="630"/>
      <c r="B36" s="590"/>
      <c r="C36" s="584" t="str">
        <f>'三菜'!N9</f>
        <v>濕木耳切絲</v>
      </c>
      <c r="D36" s="584"/>
      <c r="E36" s="585"/>
      <c r="F36" s="586">
        <f>'三菜'!O9</f>
        <v>0.6</v>
      </c>
      <c r="G36" s="586"/>
      <c r="H36" s="240" t="str">
        <f>'三菜'!P9</f>
        <v>Kg</v>
      </c>
      <c r="I36" s="590"/>
      <c r="J36" s="584">
        <f>'三菜'!N18</f>
        <v>0</v>
      </c>
      <c r="K36" s="584"/>
      <c r="L36" s="585"/>
      <c r="M36" s="586">
        <f>'三菜'!O18</f>
        <v>0</v>
      </c>
      <c r="N36" s="586"/>
      <c r="O36" s="240">
        <f>'三菜'!P18</f>
        <v>0</v>
      </c>
      <c r="P36" s="590"/>
      <c r="Q36" s="584">
        <f>'三菜'!N27</f>
        <v>0</v>
      </c>
      <c r="R36" s="584"/>
      <c r="S36" s="585"/>
      <c r="T36" s="586">
        <f>'三菜'!O27</f>
        <v>0</v>
      </c>
      <c r="U36" s="586"/>
      <c r="V36" s="240">
        <f>'三菜'!P27</f>
        <v>0</v>
      </c>
      <c r="W36" s="590"/>
      <c r="X36" s="584">
        <f>'三菜'!N36</f>
        <v>0</v>
      </c>
      <c r="Y36" s="584"/>
      <c r="Z36" s="585"/>
      <c r="AA36" s="586">
        <f>'三菜'!O36</f>
        <v>0</v>
      </c>
      <c r="AB36" s="586"/>
      <c r="AC36" s="240">
        <f>'三菜'!P36</f>
        <v>0</v>
      </c>
      <c r="AD36" s="590"/>
      <c r="AE36" s="584">
        <f>'三菜'!N45</f>
        <v>0</v>
      </c>
      <c r="AF36" s="584"/>
      <c r="AG36" s="585"/>
      <c r="AH36" s="586">
        <f>'三菜'!O45</f>
        <v>0</v>
      </c>
      <c r="AI36" s="586"/>
      <c r="AJ36" s="241">
        <f>'三菜'!P45</f>
        <v>0</v>
      </c>
      <c r="AK36" s="47"/>
      <c r="AL36" s="36"/>
      <c r="AM36" s="37"/>
      <c r="AN36" s="35"/>
      <c r="AO36" s="46"/>
      <c r="AP36" s="36"/>
      <c r="AQ36" s="37"/>
      <c r="AR36" s="35"/>
      <c r="AS36" s="45"/>
      <c r="AT36" s="38"/>
      <c r="AU36" s="37"/>
      <c r="AV36" s="35"/>
      <c r="AW36" s="45"/>
      <c r="AX36" s="36"/>
      <c r="AY36" s="37"/>
      <c r="AZ36" s="36"/>
    </row>
    <row r="37" spans="1:52" ht="14.25" customHeight="1">
      <c r="A37" s="630"/>
      <c r="B37" s="590"/>
      <c r="C37" s="584">
        <f>'三菜'!N10</f>
        <v>0</v>
      </c>
      <c r="D37" s="584"/>
      <c r="E37" s="585"/>
      <c r="F37" s="586">
        <f>'三菜'!O10</f>
        <v>0</v>
      </c>
      <c r="G37" s="586"/>
      <c r="H37" s="240">
        <f>'三菜'!P10</f>
        <v>0</v>
      </c>
      <c r="I37" s="590"/>
      <c r="J37" s="584">
        <f>'三菜'!N19</f>
        <v>0</v>
      </c>
      <c r="K37" s="584"/>
      <c r="L37" s="585"/>
      <c r="M37" s="586">
        <f>'三菜'!O19</f>
        <v>0</v>
      </c>
      <c r="N37" s="586"/>
      <c r="O37" s="240">
        <f>'三菜'!P19</f>
        <v>0</v>
      </c>
      <c r="P37" s="590"/>
      <c r="Q37" s="584">
        <f>'三菜'!N28</f>
        <v>0</v>
      </c>
      <c r="R37" s="584"/>
      <c r="S37" s="585"/>
      <c r="T37" s="586">
        <f>'三菜'!O28</f>
        <v>0</v>
      </c>
      <c r="U37" s="586"/>
      <c r="V37" s="240">
        <f>'三菜'!P28</f>
        <v>0</v>
      </c>
      <c r="W37" s="590"/>
      <c r="X37" s="584">
        <f>'三菜'!N37</f>
        <v>0</v>
      </c>
      <c r="Y37" s="584"/>
      <c r="Z37" s="585"/>
      <c r="AA37" s="586">
        <f>'三菜'!O37</f>
        <v>0</v>
      </c>
      <c r="AB37" s="586"/>
      <c r="AC37" s="240">
        <f>'三菜'!P37</f>
        <v>0</v>
      </c>
      <c r="AD37" s="590"/>
      <c r="AE37" s="584">
        <f>'三菜'!N46</f>
        <v>0</v>
      </c>
      <c r="AF37" s="584"/>
      <c r="AG37" s="585"/>
      <c r="AH37" s="586">
        <f>'三菜'!O46</f>
        <v>0</v>
      </c>
      <c r="AI37" s="586"/>
      <c r="AJ37" s="241">
        <f>'三菜'!P46</f>
        <v>0</v>
      </c>
      <c r="AK37" s="47"/>
      <c r="AL37" s="36"/>
      <c r="AM37" s="37"/>
      <c r="AN37" s="35"/>
      <c r="AO37" s="46"/>
      <c r="AP37" s="36"/>
      <c r="AQ37" s="37"/>
      <c r="AR37" s="35"/>
      <c r="AS37" s="45"/>
      <c r="AT37" s="38"/>
      <c r="AU37" s="37"/>
      <c r="AV37" s="35"/>
      <c r="AW37" s="45"/>
      <c r="AX37" s="36"/>
      <c r="AY37" s="37"/>
      <c r="AZ37" s="36"/>
    </row>
    <row r="38" spans="1:52" ht="14.25" customHeight="1">
      <c r="A38" s="630"/>
      <c r="B38" s="590"/>
      <c r="C38" s="584">
        <f>'三菜'!N11</f>
        <v>0</v>
      </c>
      <c r="D38" s="584"/>
      <c r="E38" s="585"/>
      <c r="F38" s="586">
        <f>'三菜'!O11</f>
        <v>0</v>
      </c>
      <c r="G38" s="586"/>
      <c r="H38" s="240">
        <f>'三菜'!P11</f>
        <v>0</v>
      </c>
      <c r="I38" s="590"/>
      <c r="J38" s="584">
        <f>'三菜'!N20</f>
        <v>0</v>
      </c>
      <c r="K38" s="584"/>
      <c r="L38" s="585"/>
      <c r="M38" s="586">
        <f>'三菜'!O20</f>
        <v>0</v>
      </c>
      <c r="N38" s="586"/>
      <c r="O38" s="240">
        <f>'三菜'!P20</f>
        <v>0</v>
      </c>
      <c r="P38" s="590"/>
      <c r="Q38" s="584">
        <f>'三菜'!N29</f>
        <v>0</v>
      </c>
      <c r="R38" s="584"/>
      <c r="S38" s="585"/>
      <c r="T38" s="586">
        <f>'三菜'!O29</f>
        <v>0</v>
      </c>
      <c r="U38" s="586"/>
      <c r="V38" s="240">
        <f>'三菜'!P29</f>
        <v>0</v>
      </c>
      <c r="W38" s="590"/>
      <c r="X38" s="584">
        <f>'三菜'!N38</f>
        <v>0</v>
      </c>
      <c r="Y38" s="584"/>
      <c r="Z38" s="585"/>
      <c r="AA38" s="586">
        <f>'三菜'!O38</f>
        <v>0</v>
      </c>
      <c r="AB38" s="586"/>
      <c r="AC38" s="240">
        <f>'三菜'!P38</f>
        <v>0</v>
      </c>
      <c r="AD38" s="590"/>
      <c r="AE38" s="584">
        <f>'三菜'!N47</f>
        <v>0</v>
      </c>
      <c r="AF38" s="584"/>
      <c r="AG38" s="585"/>
      <c r="AH38" s="586">
        <f>'三菜'!O47</f>
        <v>0</v>
      </c>
      <c r="AI38" s="586"/>
      <c r="AJ38" s="241">
        <f>'三菜'!P47</f>
        <v>0</v>
      </c>
      <c r="AK38" s="47"/>
      <c r="AL38" s="36"/>
      <c r="AM38" s="37"/>
      <c r="AN38" s="35"/>
      <c r="AO38" s="46"/>
      <c r="AP38" s="36"/>
      <c r="AQ38" s="37"/>
      <c r="AR38" s="35"/>
      <c r="AS38" s="45"/>
      <c r="AT38" s="38"/>
      <c r="AU38" s="37"/>
      <c r="AV38" s="35"/>
      <c r="AW38" s="45"/>
      <c r="AX38" s="36"/>
      <c r="AY38" s="37"/>
      <c r="AZ38" s="36"/>
    </row>
    <row r="39" spans="1:52" ht="14.25" customHeight="1" thickBot="1">
      <c r="A39" s="630"/>
      <c r="B39" s="602"/>
      <c r="C39" s="582">
        <f>'三菜'!N12</f>
        <v>0</v>
      </c>
      <c r="D39" s="582"/>
      <c r="E39" s="583"/>
      <c r="F39" s="586">
        <f>'三菜'!O12</f>
        <v>0</v>
      </c>
      <c r="G39" s="586"/>
      <c r="H39" s="240">
        <f>'三菜'!P12</f>
        <v>0</v>
      </c>
      <c r="I39" s="602"/>
      <c r="J39" s="582">
        <f>'三菜'!N21</f>
        <v>0</v>
      </c>
      <c r="K39" s="582"/>
      <c r="L39" s="583"/>
      <c r="M39" s="586">
        <f>'三菜'!O21</f>
        <v>0</v>
      </c>
      <c r="N39" s="586"/>
      <c r="O39" s="240">
        <f>'三菜'!P21</f>
        <v>0</v>
      </c>
      <c r="P39" s="602"/>
      <c r="Q39" s="582">
        <f>'三菜'!N30</f>
        <v>0</v>
      </c>
      <c r="R39" s="582"/>
      <c r="S39" s="583"/>
      <c r="T39" s="586">
        <f>'三菜'!O30</f>
        <v>0</v>
      </c>
      <c r="U39" s="586"/>
      <c r="V39" s="240">
        <f>'三菜'!P30</f>
        <v>0</v>
      </c>
      <c r="W39" s="602"/>
      <c r="X39" s="582">
        <f>'三菜'!N39</f>
        <v>0</v>
      </c>
      <c r="Y39" s="582"/>
      <c r="Z39" s="583"/>
      <c r="AA39" s="586">
        <f>'三菜'!O39</f>
        <v>0</v>
      </c>
      <c r="AB39" s="586"/>
      <c r="AC39" s="240">
        <f>'三菜'!P39</f>
        <v>0</v>
      </c>
      <c r="AD39" s="602"/>
      <c r="AE39" s="582">
        <f>'三菜'!N48</f>
        <v>0</v>
      </c>
      <c r="AF39" s="582"/>
      <c r="AG39" s="583"/>
      <c r="AH39" s="586">
        <f>'三菜'!O48</f>
        <v>0</v>
      </c>
      <c r="AI39" s="586"/>
      <c r="AJ39" s="242">
        <f>'三菜'!P48</f>
        <v>0</v>
      </c>
      <c r="AK39" s="47"/>
      <c r="AL39" s="36"/>
      <c r="AM39" s="37"/>
      <c r="AN39" s="35"/>
      <c r="AO39" s="46"/>
      <c r="AP39" s="36"/>
      <c r="AQ39" s="37"/>
      <c r="AR39" s="35"/>
      <c r="AS39" s="45"/>
      <c r="AT39" s="38"/>
      <c r="AU39" s="37"/>
      <c r="AV39" s="35"/>
      <c r="AW39" s="45"/>
      <c r="AX39" s="36"/>
      <c r="AY39" s="37"/>
      <c r="AZ39" s="36"/>
    </row>
    <row r="40" spans="1:52" ht="14.25" customHeight="1" thickBot="1">
      <c r="A40" s="627" t="s">
        <v>33</v>
      </c>
      <c r="B40" s="628"/>
      <c r="C40" s="631">
        <f>'三菜'!Q4</f>
        <v>0</v>
      </c>
      <c r="D40" s="632"/>
      <c r="E40" s="632"/>
      <c r="F40" s="632"/>
      <c r="G40" s="632"/>
      <c r="H40" s="633"/>
      <c r="I40" s="66"/>
      <c r="J40" s="632" t="str">
        <f>'三菜'!Q13</f>
        <v>當季水果</v>
      </c>
      <c r="K40" s="632"/>
      <c r="L40" s="632"/>
      <c r="M40" s="632"/>
      <c r="N40" s="632"/>
      <c r="O40" s="633"/>
      <c r="P40" s="66"/>
      <c r="Q40" s="632">
        <f>'三菜'!Q22</f>
        <v>0</v>
      </c>
      <c r="R40" s="632"/>
      <c r="S40" s="632"/>
      <c r="T40" s="632"/>
      <c r="U40" s="632"/>
      <c r="V40" s="633"/>
      <c r="W40" s="67"/>
      <c r="X40" s="635" t="str">
        <f>'三菜'!Q31</f>
        <v>當季水果</v>
      </c>
      <c r="Y40" s="635"/>
      <c r="Z40" s="635"/>
      <c r="AA40" s="635"/>
      <c r="AB40" s="635"/>
      <c r="AC40" s="636"/>
      <c r="AD40" s="67"/>
      <c r="AE40" s="632">
        <f>'三菜'!Q40</f>
        <v>0</v>
      </c>
      <c r="AF40" s="632"/>
      <c r="AG40" s="632"/>
      <c r="AH40" s="632"/>
      <c r="AI40" s="632"/>
      <c r="AJ40" s="633"/>
      <c r="AK40" s="40"/>
      <c r="AL40" s="40"/>
      <c r="AM40" s="41"/>
      <c r="AN40" s="42"/>
      <c r="AO40" s="40"/>
      <c r="AP40" s="40"/>
      <c r="AQ40" s="41"/>
      <c r="AR40" s="42"/>
      <c r="AS40" s="40"/>
      <c r="AT40" s="40"/>
      <c r="AU40" s="41"/>
      <c r="AV40" s="42"/>
      <c r="AW40" s="40"/>
      <c r="AX40" s="40"/>
      <c r="AY40" s="41"/>
      <c r="AZ40" s="42"/>
    </row>
    <row r="41" spans="1:52" ht="14.25" customHeight="1" thickBot="1">
      <c r="A41" s="623" t="s">
        <v>22</v>
      </c>
      <c r="B41" s="624"/>
      <c r="C41" s="624"/>
      <c r="D41" s="624"/>
      <c r="E41" s="624"/>
      <c r="F41" s="624"/>
      <c r="G41" s="624"/>
      <c r="H41" s="624"/>
      <c r="I41" s="624"/>
      <c r="J41" s="624"/>
      <c r="K41" s="624"/>
      <c r="L41" s="624"/>
      <c r="M41" s="624"/>
      <c r="N41" s="624"/>
      <c r="O41" s="624"/>
      <c r="P41" s="624"/>
      <c r="Q41" s="624"/>
      <c r="R41" s="624"/>
      <c r="S41" s="624"/>
      <c r="T41" s="624"/>
      <c r="U41" s="624"/>
      <c r="V41" s="624"/>
      <c r="W41" s="624"/>
      <c r="X41" s="624"/>
      <c r="Y41" s="624"/>
      <c r="Z41" s="624"/>
      <c r="AA41" s="624"/>
      <c r="AB41" s="624"/>
      <c r="AC41" s="624"/>
      <c r="AD41" s="624"/>
      <c r="AE41" s="624"/>
      <c r="AF41" s="624"/>
      <c r="AG41" s="624"/>
      <c r="AH41" s="624"/>
      <c r="AI41" s="624"/>
      <c r="AJ41" s="625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</row>
    <row r="42" spans="1:52" ht="14.25" customHeight="1">
      <c r="A42" s="626" t="s">
        <v>23</v>
      </c>
      <c r="B42" s="626"/>
      <c r="C42" s="626"/>
      <c r="D42" s="626"/>
      <c r="E42" s="626"/>
      <c r="F42" s="626"/>
      <c r="G42" s="626"/>
      <c r="H42" s="626"/>
      <c r="I42" s="626"/>
      <c r="J42" s="626"/>
      <c r="K42" s="626"/>
      <c r="L42" s="626"/>
      <c r="M42" s="626"/>
      <c r="N42" s="626"/>
      <c r="O42" s="626"/>
      <c r="P42" s="626"/>
      <c r="Q42" s="626"/>
      <c r="R42" s="626"/>
      <c r="S42" s="626"/>
      <c r="T42" s="626"/>
      <c r="U42" s="626"/>
      <c r="V42" s="626"/>
      <c r="W42" s="626"/>
      <c r="X42" s="626"/>
      <c r="Y42" s="626"/>
      <c r="Z42" s="626"/>
      <c r="AA42" s="626"/>
      <c r="AB42" s="626"/>
      <c r="AC42" s="626"/>
      <c r="AD42" s="626"/>
      <c r="AE42" s="626"/>
      <c r="AF42" s="626"/>
      <c r="AG42" s="626"/>
      <c r="AH42" s="626"/>
      <c r="AI42" s="626"/>
      <c r="AJ42" s="626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</row>
  </sheetData>
  <sheetProtection/>
  <mergeCells count="389">
    <mergeCell ref="AE40:AJ40"/>
    <mergeCell ref="J40:O40"/>
    <mergeCell ref="I32:I39"/>
    <mergeCell ref="I24:I31"/>
    <mergeCell ref="Q40:V40"/>
    <mergeCell ref="X40:AC40"/>
    <mergeCell ref="Q26:S26"/>
    <mergeCell ref="AA26:AB26"/>
    <mergeCell ref="AA27:AB27"/>
    <mergeCell ref="M28:N28"/>
    <mergeCell ref="AA7:AC7"/>
    <mergeCell ref="W32:W39"/>
    <mergeCell ref="C16:E16"/>
    <mergeCell ref="W16:W23"/>
    <mergeCell ref="Q20:S20"/>
    <mergeCell ref="Q21:S21"/>
    <mergeCell ref="Q22:S22"/>
    <mergeCell ref="W24:W31"/>
    <mergeCell ref="F38:G38"/>
    <mergeCell ref="J14:L14"/>
    <mergeCell ref="I16:I23"/>
    <mergeCell ref="A8:A15"/>
    <mergeCell ref="B8:B15"/>
    <mergeCell ref="J15:L15"/>
    <mergeCell ref="X7:Z7"/>
    <mergeCell ref="C34:E34"/>
    <mergeCell ref="F33:G33"/>
    <mergeCell ref="A24:A31"/>
    <mergeCell ref="B24:B31"/>
    <mergeCell ref="A16:A23"/>
    <mergeCell ref="B16:B23"/>
    <mergeCell ref="M16:N16"/>
    <mergeCell ref="M17:N17"/>
    <mergeCell ref="F39:G39"/>
    <mergeCell ref="A40:B40"/>
    <mergeCell ref="A32:A39"/>
    <mergeCell ref="B32:B39"/>
    <mergeCell ref="C40:H40"/>
    <mergeCell ref="F37:G37"/>
    <mergeCell ref="C32:E32"/>
    <mergeCell ref="C33:E33"/>
    <mergeCell ref="M27:N27"/>
    <mergeCell ref="F19:G19"/>
    <mergeCell ref="F23:G23"/>
    <mergeCell ref="F24:G24"/>
    <mergeCell ref="F25:G25"/>
    <mergeCell ref="J27:L27"/>
    <mergeCell ref="J22:L22"/>
    <mergeCell ref="C24:E24"/>
    <mergeCell ref="C25:E25"/>
    <mergeCell ref="M18:N18"/>
    <mergeCell ref="M19:N19"/>
    <mergeCell ref="M23:N23"/>
    <mergeCell ref="M24:N24"/>
    <mergeCell ref="M25:N25"/>
    <mergeCell ref="M26:N26"/>
    <mergeCell ref="M22:N22"/>
    <mergeCell ref="M20:N20"/>
    <mergeCell ref="M21:N21"/>
    <mergeCell ref="AA21:AB21"/>
    <mergeCell ref="P24:P31"/>
    <mergeCell ref="P32:P39"/>
    <mergeCell ref="T25:U25"/>
    <mergeCell ref="T29:U29"/>
    <mergeCell ref="T39:U39"/>
    <mergeCell ref="T24:U24"/>
    <mergeCell ref="X21:Z21"/>
    <mergeCell ref="X22:Z22"/>
    <mergeCell ref="Q25:S25"/>
    <mergeCell ref="AH23:AI23"/>
    <mergeCell ref="AH8:AI8"/>
    <mergeCell ref="AH9:AI9"/>
    <mergeCell ref="AH10:AI10"/>
    <mergeCell ref="AH11:AI11"/>
    <mergeCell ref="AH15:AI15"/>
    <mergeCell ref="A41:AJ41"/>
    <mergeCell ref="A42:AJ42"/>
    <mergeCell ref="AD24:AD31"/>
    <mergeCell ref="AD32:AD39"/>
    <mergeCell ref="T13:U13"/>
    <mergeCell ref="C14:E14"/>
    <mergeCell ref="AH17:AI17"/>
    <mergeCell ref="AH18:AI18"/>
    <mergeCell ref="AH19:AI19"/>
    <mergeCell ref="AD8:AD15"/>
    <mergeCell ref="Q5:S5"/>
    <mergeCell ref="T5:V5"/>
    <mergeCell ref="X5:Z5"/>
    <mergeCell ref="AA5:AC5"/>
    <mergeCell ref="AH16:AI16"/>
    <mergeCell ref="AH12:AI12"/>
    <mergeCell ref="AH13:AI13"/>
    <mergeCell ref="AH14:AI14"/>
    <mergeCell ref="W8:W15"/>
    <mergeCell ref="T8:U8"/>
    <mergeCell ref="A1:AJ1"/>
    <mergeCell ref="G4:H4"/>
    <mergeCell ref="N4:O4"/>
    <mergeCell ref="U4:V4"/>
    <mergeCell ref="AB4:AC4"/>
    <mergeCell ref="AI4:AJ4"/>
    <mergeCell ref="X3:AC3"/>
    <mergeCell ref="A3:A7"/>
    <mergeCell ref="F7:H7"/>
    <mergeCell ref="C7:E7"/>
    <mergeCell ref="C3:H3"/>
    <mergeCell ref="J3:O3"/>
    <mergeCell ref="Q3:V3"/>
    <mergeCell ref="AE5:AG5"/>
    <mergeCell ref="AE3:AJ3"/>
    <mergeCell ref="AH5:AJ5"/>
    <mergeCell ref="J5:L5"/>
    <mergeCell ref="M5:O5"/>
    <mergeCell ref="F5:H5"/>
    <mergeCell ref="C5:E5"/>
    <mergeCell ref="AH7:AJ7"/>
    <mergeCell ref="AE6:AJ6"/>
    <mergeCell ref="C6:H6"/>
    <mergeCell ref="J6:O6"/>
    <mergeCell ref="Q6:V6"/>
    <mergeCell ref="X6:AC6"/>
    <mergeCell ref="J7:L7"/>
    <mergeCell ref="M7:O7"/>
    <mergeCell ref="Q7:S7"/>
    <mergeCell ref="T7:V7"/>
    <mergeCell ref="AE7:AG7"/>
    <mergeCell ref="M13:N13"/>
    <mergeCell ref="AA8:AB8"/>
    <mergeCell ref="AA9:AB9"/>
    <mergeCell ref="AA10:AB10"/>
    <mergeCell ref="AA11:AB11"/>
    <mergeCell ref="AE12:AG12"/>
    <mergeCell ref="AE8:AG8"/>
    <mergeCell ref="AE9:AG9"/>
    <mergeCell ref="P8:P15"/>
    <mergeCell ref="M14:N14"/>
    <mergeCell ref="M15:N15"/>
    <mergeCell ref="T14:U14"/>
    <mergeCell ref="T15:U15"/>
    <mergeCell ref="J11:L11"/>
    <mergeCell ref="J12:L12"/>
    <mergeCell ref="J13:L13"/>
    <mergeCell ref="T11:U11"/>
    <mergeCell ref="Q14:S14"/>
    <mergeCell ref="Q12:S12"/>
    <mergeCell ref="M10:N10"/>
    <mergeCell ref="M11:N11"/>
    <mergeCell ref="M12:N12"/>
    <mergeCell ref="C8:E8"/>
    <mergeCell ref="C9:E9"/>
    <mergeCell ref="C10:E10"/>
    <mergeCell ref="F14:G14"/>
    <mergeCell ref="F15:G15"/>
    <mergeCell ref="F8:G8"/>
    <mergeCell ref="C11:E11"/>
    <mergeCell ref="C12:E12"/>
    <mergeCell ref="C13:E13"/>
    <mergeCell ref="F10:G10"/>
    <mergeCell ref="F11:G11"/>
    <mergeCell ref="F12:G12"/>
    <mergeCell ref="F13:G13"/>
    <mergeCell ref="Q13:S13"/>
    <mergeCell ref="T12:U12"/>
    <mergeCell ref="C15:E15"/>
    <mergeCell ref="J8:L8"/>
    <mergeCell ref="J9:L9"/>
    <mergeCell ref="J10:L10"/>
    <mergeCell ref="M8:N8"/>
    <mergeCell ref="M9:N9"/>
    <mergeCell ref="I8:I15"/>
    <mergeCell ref="F9:G9"/>
    <mergeCell ref="X8:Z8"/>
    <mergeCell ref="X9:Z9"/>
    <mergeCell ref="X10:Z10"/>
    <mergeCell ref="Q8:S8"/>
    <mergeCell ref="Q9:S9"/>
    <mergeCell ref="Q11:S11"/>
    <mergeCell ref="T9:U9"/>
    <mergeCell ref="T10:U10"/>
    <mergeCell ref="X11:Z11"/>
    <mergeCell ref="Q10:S10"/>
    <mergeCell ref="AE10:AG10"/>
    <mergeCell ref="AE11:AG11"/>
    <mergeCell ref="X12:Z12"/>
    <mergeCell ref="X13:Z13"/>
    <mergeCell ref="AA12:AB12"/>
    <mergeCell ref="AA13:AB13"/>
    <mergeCell ref="AE13:AG13"/>
    <mergeCell ref="AE14:AG14"/>
    <mergeCell ref="AE15:AG15"/>
    <mergeCell ref="X14:Z14"/>
    <mergeCell ref="T16:U16"/>
    <mergeCell ref="T17:U17"/>
    <mergeCell ref="X15:Z15"/>
    <mergeCell ref="AA14:AB14"/>
    <mergeCell ref="AE16:AG16"/>
    <mergeCell ref="AA15:AB15"/>
    <mergeCell ref="AD16:AD23"/>
    <mergeCell ref="C21:E21"/>
    <mergeCell ref="F20:G20"/>
    <mergeCell ref="F21:G21"/>
    <mergeCell ref="C17:E17"/>
    <mergeCell ref="C18:E18"/>
    <mergeCell ref="F16:G16"/>
    <mergeCell ref="F17:G17"/>
    <mergeCell ref="F18:G18"/>
    <mergeCell ref="C23:E23"/>
    <mergeCell ref="C22:E22"/>
    <mergeCell ref="F22:G22"/>
    <mergeCell ref="J23:L23"/>
    <mergeCell ref="C19:E19"/>
    <mergeCell ref="J16:L16"/>
    <mergeCell ref="J17:L17"/>
    <mergeCell ref="J18:L18"/>
    <mergeCell ref="J19:L19"/>
    <mergeCell ref="C20:E20"/>
    <mergeCell ref="T20:U20"/>
    <mergeCell ref="T21:U21"/>
    <mergeCell ref="T22:U22"/>
    <mergeCell ref="Q17:S17"/>
    <mergeCell ref="Q18:S18"/>
    <mergeCell ref="Q19:S19"/>
    <mergeCell ref="T18:U18"/>
    <mergeCell ref="T19:U19"/>
    <mergeCell ref="X16:Z16"/>
    <mergeCell ref="X17:Z17"/>
    <mergeCell ref="X18:Z18"/>
    <mergeCell ref="X19:Z19"/>
    <mergeCell ref="AA16:AB16"/>
    <mergeCell ref="X20:Z20"/>
    <mergeCell ref="AA20:AB20"/>
    <mergeCell ref="AE24:AG24"/>
    <mergeCell ref="AE23:AG23"/>
    <mergeCell ref="AE17:AG17"/>
    <mergeCell ref="AE18:AG18"/>
    <mergeCell ref="AE19:AG19"/>
    <mergeCell ref="AA17:AB17"/>
    <mergeCell ref="AA18:AB18"/>
    <mergeCell ref="AA19:AB19"/>
    <mergeCell ref="AA22:AB22"/>
    <mergeCell ref="AE20:AG20"/>
    <mergeCell ref="AE21:AG21"/>
    <mergeCell ref="AE22:AG22"/>
    <mergeCell ref="AH20:AI20"/>
    <mergeCell ref="AH21:AI21"/>
    <mergeCell ref="AH22:AI22"/>
    <mergeCell ref="Q24:S24"/>
    <mergeCell ref="AA23:AB23"/>
    <mergeCell ref="X23:Z23"/>
    <mergeCell ref="Q23:S23"/>
    <mergeCell ref="AA24:AB24"/>
    <mergeCell ref="T23:U23"/>
    <mergeCell ref="AA25:AB25"/>
    <mergeCell ref="C31:E31"/>
    <mergeCell ref="F29:G29"/>
    <mergeCell ref="F30:G30"/>
    <mergeCell ref="F31:G31"/>
    <mergeCell ref="C26:E26"/>
    <mergeCell ref="C27:E27"/>
    <mergeCell ref="C28:E28"/>
    <mergeCell ref="F26:G26"/>
    <mergeCell ref="F27:G27"/>
    <mergeCell ref="F28:G28"/>
    <mergeCell ref="C38:E38"/>
    <mergeCell ref="C39:E39"/>
    <mergeCell ref="J24:L24"/>
    <mergeCell ref="J25:L25"/>
    <mergeCell ref="J26:L26"/>
    <mergeCell ref="C35:E35"/>
    <mergeCell ref="C36:E36"/>
    <mergeCell ref="C29:E29"/>
    <mergeCell ref="C37:E37"/>
    <mergeCell ref="C30:E30"/>
    <mergeCell ref="F35:G35"/>
    <mergeCell ref="F36:G36"/>
    <mergeCell ref="J28:L28"/>
    <mergeCell ref="J29:L29"/>
    <mergeCell ref="J30:L30"/>
    <mergeCell ref="J34:L34"/>
    <mergeCell ref="J35:L35"/>
    <mergeCell ref="J36:L36"/>
    <mergeCell ref="F32:G32"/>
    <mergeCell ref="F34:G34"/>
    <mergeCell ref="M29:N29"/>
    <mergeCell ref="M30:N30"/>
    <mergeCell ref="J31:L31"/>
    <mergeCell ref="J32:L32"/>
    <mergeCell ref="J33:L33"/>
    <mergeCell ref="M31:N31"/>
    <mergeCell ref="M32:N32"/>
    <mergeCell ref="M33:N33"/>
    <mergeCell ref="M34:N34"/>
    <mergeCell ref="M35:N35"/>
    <mergeCell ref="M36:N36"/>
    <mergeCell ref="J37:L37"/>
    <mergeCell ref="J38:L38"/>
    <mergeCell ref="J39:L39"/>
    <mergeCell ref="M37:N37"/>
    <mergeCell ref="M38:N38"/>
    <mergeCell ref="M39:N39"/>
    <mergeCell ref="Q27:S27"/>
    <mergeCell ref="Q28:S28"/>
    <mergeCell ref="Q29:S29"/>
    <mergeCell ref="T26:U26"/>
    <mergeCell ref="T27:U27"/>
    <mergeCell ref="T28:U28"/>
    <mergeCell ref="T34:U34"/>
    <mergeCell ref="T35:U35"/>
    <mergeCell ref="Q30:S30"/>
    <mergeCell ref="Q31:S31"/>
    <mergeCell ref="Q32:S32"/>
    <mergeCell ref="T30:U30"/>
    <mergeCell ref="T31:U31"/>
    <mergeCell ref="T32:U32"/>
    <mergeCell ref="X24:Z24"/>
    <mergeCell ref="X25:Z25"/>
    <mergeCell ref="X26:Z26"/>
    <mergeCell ref="X27:Z27"/>
    <mergeCell ref="Q36:S36"/>
    <mergeCell ref="Q37:S37"/>
    <mergeCell ref="T36:U36"/>
    <mergeCell ref="T37:U37"/>
    <mergeCell ref="Q33:S33"/>
    <mergeCell ref="Q34:S34"/>
    <mergeCell ref="X29:Z29"/>
    <mergeCell ref="X30:Z30"/>
    <mergeCell ref="AA28:AB28"/>
    <mergeCell ref="AA29:AB29"/>
    <mergeCell ref="AA30:AB30"/>
    <mergeCell ref="Q39:S39"/>
    <mergeCell ref="Q38:S38"/>
    <mergeCell ref="T38:U38"/>
    <mergeCell ref="Q35:S35"/>
    <mergeCell ref="T33:U33"/>
    <mergeCell ref="X39:Z39"/>
    <mergeCell ref="AA37:AB37"/>
    <mergeCell ref="AA38:AB38"/>
    <mergeCell ref="AA39:AB39"/>
    <mergeCell ref="X34:Z34"/>
    <mergeCell ref="X35:Z35"/>
    <mergeCell ref="X36:Z36"/>
    <mergeCell ref="AA34:AB34"/>
    <mergeCell ref="AA35:AB35"/>
    <mergeCell ref="AA36:AB36"/>
    <mergeCell ref="AH24:AI24"/>
    <mergeCell ref="AH25:AI25"/>
    <mergeCell ref="AH26:AI26"/>
    <mergeCell ref="AE27:AG27"/>
    <mergeCell ref="X37:Z37"/>
    <mergeCell ref="X38:Z38"/>
    <mergeCell ref="X31:Z31"/>
    <mergeCell ref="X32:Z32"/>
    <mergeCell ref="X33:Z33"/>
    <mergeCell ref="AA31:AB31"/>
    <mergeCell ref="AH27:AI27"/>
    <mergeCell ref="AH28:AI28"/>
    <mergeCell ref="AH29:AI29"/>
    <mergeCell ref="AE30:AG30"/>
    <mergeCell ref="AE25:AG25"/>
    <mergeCell ref="AE26:AG26"/>
    <mergeCell ref="AH30:AI30"/>
    <mergeCell ref="AE38:AG38"/>
    <mergeCell ref="AH36:AI36"/>
    <mergeCell ref="AH37:AI37"/>
    <mergeCell ref="AH38:AI38"/>
    <mergeCell ref="AH31:AI31"/>
    <mergeCell ref="AH32:AI32"/>
    <mergeCell ref="AE33:AG33"/>
    <mergeCell ref="AH33:AI33"/>
    <mergeCell ref="AE39:AG39"/>
    <mergeCell ref="AH39:AI39"/>
    <mergeCell ref="Q16:S16"/>
    <mergeCell ref="P16:P23"/>
    <mergeCell ref="J20:L20"/>
    <mergeCell ref="J21:L21"/>
    <mergeCell ref="AH34:AI34"/>
    <mergeCell ref="AH35:AI35"/>
    <mergeCell ref="AE36:AG36"/>
    <mergeCell ref="AE31:AG31"/>
    <mergeCell ref="Q15:S15"/>
    <mergeCell ref="AE37:AG37"/>
    <mergeCell ref="AE34:AG34"/>
    <mergeCell ref="AE35:AG35"/>
    <mergeCell ref="AA32:AB32"/>
    <mergeCell ref="AA33:AB33"/>
    <mergeCell ref="AE32:AG32"/>
    <mergeCell ref="AE28:AG28"/>
    <mergeCell ref="AE29:AG29"/>
    <mergeCell ref="X28:Z28"/>
  </mergeCells>
  <printOptions/>
  <pageMargins left="0.1968503937007874" right="0.1968503937007874" top="0.7874015748031497" bottom="0.2362204724409449" header="0.1968503937007874" footer="0.196850393700787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9"/>
  <sheetViews>
    <sheetView showZeros="0" zoomScalePageLayoutView="0" workbookViewId="0" topLeftCell="A22">
      <selection activeCell="AQ37" sqref="AQ37"/>
    </sheetView>
  </sheetViews>
  <sheetFormatPr defaultColWidth="9.00390625" defaultRowHeight="16.5"/>
  <cols>
    <col min="1" max="1" width="3.875" style="0" customWidth="1"/>
    <col min="2" max="2" width="4.625" style="0" customWidth="1"/>
    <col min="3" max="6" width="4.50390625" style="0" customWidth="1"/>
    <col min="7" max="9" width="6.125" style="0" customWidth="1"/>
    <col min="10" max="10" width="4.625" style="0" customWidth="1"/>
    <col min="11" max="14" width="4.50390625" style="0" customWidth="1"/>
    <col min="15" max="17" width="6.125" style="0" customWidth="1"/>
    <col min="18" max="18" width="4.625" style="0" customWidth="1"/>
    <col min="19" max="22" width="4.50390625" style="0" customWidth="1"/>
    <col min="23" max="25" width="6.125" style="0" customWidth="1"/>
    <col min="26" max="26" width="4.625" style="0" customWidth="1"/>
    <col min="27" max="30" width="4.50390625" style="0" customWidth="1"/>
    <col min="31" max="33" width="6.125" style="0" customWidth="1"/>
    <col min="34" max="34" width="4.625" style="0" customWidth="1"/>
    <col min="35" max="38" width="4.50390625" style="0" customWidth="1"/>
    <col min="39" max="41" width="6.125" style="0" customWidth="1"/>
  </cols>
  <sheetData>
    <row r="1" spans="1:41" ht="27.75">
      <c r="A1" s="674" t="str">
        <f>'三菜'!B1</f>
        <v>A0141 嘉義縣六腳鄉六嘉國民中學 108學年度第2學期第7週食譜設計 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  <c r="P1" s="675"/>
      <c r="Q1" s="675"/>
      <c r="R1" s="675"/>
      <c r="S1" s="675"/>
      <c r="T1" s="675"/>
      <c r="U1" s="675"/>
      <c r="V1" s="675"/>
      <c r="W1" s="675"/>
      <c r="X1" s="675"/>
      <c r="Y1" s="675"/>
      <c r="Z1" s="675"/>
      <c r="AA1" s="675"/>
      <c r="AB1" s="675"/>
      <c r="AC1" s="675"/>
      <c r="AD1" s="675"/>
      <c r="AE1" s="675"/>
      <c r="AF1" s="675"/>
      <c r="AG1" s="675"/>
      <c r="AH1" s="672"/>
      <c r="AI1" s="673"/>
      <c r="AJ1" s="673"/>
      <c r="AK1" s="673"/>
      <c r="AL1" s="673"/>
      <c r="AM1" s="673"/>
      <c r="AN1" s="673"/>
      <c r="AO1" s="673"/>
    </row>
    <row r="2" spans="1:41" ht="21" customHeight="1">
      <c r="A2" s="647" t="s">
        <v>41</v>
      </c>
      <c r="B2" s="124"/>
      <c r="C2" s="123">
        <f>'三菜'!B4</f>
        <v>4</v>
      </c>
      <c r="D2" s="123" t="s">
        <v>3</v>
      </c>
      <c r="E2" s="123">
        <f>'三菜'!B6</f>
        <v>6</v>
      </c>
      <c r="F2" s="123" t="s">
        <v>4</v>
      </c>
      <c r="G2" s="676" t="str">
        <f>'三菜'!B8</f>
        <v>星期一</v>
      </c>
      <c r="H2" s="677"/>
      <c r="I2" s="678"/>
      <c r="J2" s="123"/>
      <c r="K2" s="123">
        <f>'三菜'!B13</f>
        <v>4</v>
      </c>
      <c r="L2" s="123" t="s">
        <v>3</v>
      </c>
      <c r="M2" s="123">
        <f>'三菜'!B15</f>
        <v>7</v>
      </c>
      <c r="N2" s="123" t="s">
        <v>4</v>
      </c>
      <c r="O2" s="676" t="str">
        <f>'三菜'!B17</f>
        <v>星期二</v>
      </c>
      <c r="P2" s="677"/>
      <c r="Q2" s="678"/>
      <c r="R2" s="122"/>
      <c r="S2" s="123">
        <f>'三菜'!B22</f>
        <v>4</v>
      </c>
      <c r="T2" s="123" t="s">
        <v>3</v>
      </c>
      <c r="U2" s="123">
        <f>'三菜'!B24</f>
        <v>8</v>
      </c>
      <c r="V2" s="123" t="s">
        <v>4</v>
      </c>
      <c r="W2" s="676" t="str">
        <f>'三菜'!B26</f>
        <v>星期三</v>
      </c>
      <c r="X2" s="677"/>
      <c r="Y2" s="678"/>
      <c r="Z2" s="122"/>
      <c r="AA2" s="123">
        <f>'三菜'!B31</f>
        <v>4</v>
      </c>
      <c r="AB2" s="123" t="s">
        <v>3</v>
      </c>
      <c r="AC2" s="123">
        <f>'三菜'!B33</f>
        <v>9</v>
      </c>
      <c r="AD2" s="123" t="s">
        <v>4</v>
      </c>
      <c r="AE2" s="676" t="str">
        <f>'三菜'!B35</f>
        <v>星期四</v>
      </c>
      <c r="AF2" s="677"/>
      <c r="AG2" s="678"/>
      <c r="AH2" s="122"/>
      <c r="AI2" s="123">
        <f>'三菜'!B40</f>
        <v>4</v>
      </c>
      <c r="AJ2" s="123" t="s">
        <v>3</v>
      </c>
      <c r="AK2" s="123">
        <f>'三菜'!B42</f>
        <v>10</v>
      </c>
      <c r="AL2" s="123" t="s">
        <v>4</v>
      </c>
      <c r="AM2" s="676" t="str">
        <f>'三菜'!B44</f>
        <v>星期五</v>
      </c>
      <c r="AN2" s="677"/>
      <c r="AO2" s="678"/>
    </row>
    <row r="3" spans="1:41" ht="21.75">
      <c r="A3" s="646"/>
      <c r="B3" s="110" t="s">
        <v>20</v>
      </c>
      <c r="C3" s="650">
        <f>'三菜'!B12</f>
        <v>221</v>
      </c>
      <c r="D3" s="651"/>
      <c r="E3" s="651"/>
      <c r="F3" s="651"/>
      <c r="G3" s="651"/>
      <c r="H3" s="652"/>
      <c r="I3" s="654">
        <f>IF('三菜'!B12&gt;0,'三菜'!B12+30,0)</f>
        <v>251</v>
      </c>
      <c r="J3" s="110" t="s">
        <v>20</v>
      </c>
      <c r="K3" s="650">
        <f>'三菜'!B21</f>
        <v>221</v>
      </c>
      <c r="L3" s="651"/>
      <c r="M3" s="651"/>
      <c r="N3" s="651"/>
      <c r="O3" s="651"/>
      <c r="P3" s="652"/>
      <c r="Q3" s="654">
        <f>IF('三菜'!B21&gt;0,'三菜'!B21+30,0)</f>
        <v>251</v>
      </c>
      <c r="R3" s="110" t="s">
        <v>20</v>
      </c>
      <c r="S3" s="653">
        <f>'三菜'!B30</f>
        <v>221</v>
      </c>
      <c r="T3" s="653"/>
      <c r="U3" s="653"/>
      <c r="V3" s="653"/>
      <c r="W3" s="653"/>
      <c r="X3" s="653"/>
      <c r="Y3" s="654">
        <f>IF('三菜'!B30&gt;0,'三菜'!B30+30,0)</f>
        <v>251</v>
      </c>
      <c r="Z3" s="110" t="s">
        <v>20</v>
      </c>
      <c r="AA3" s="653">
        <f>'三菜'!B39</f>
        <v>221</v>
      </c>
      <c r="AB3" s="653"/>
      <c r="AC3" s="653"/>
      <c r="AD3" s="653"/>
      <c r="AE3" s="653"/>
      <c r="AF3" s="653"/>
      <c r="AG3" s="654">
        <f>IF('三菜'!B39&gt;0,'三菜'!B39+30,0)</f>
        <v>251</v>
      </c>
      <c r="AH3" s="110" t="s">
        <v>20</v>
      </c>
      <c r="AI3" s="653">
        <f>'三菜'!B48</f>
        <v>221</v>
      </c>
      <c r="AJ3" s="653"/>
      <c r="AK3" s="653"/>
      <c r="AL3" s="653"/>
      <c r="AM3" s="653"/>
      <c r="AN3" s="653"/>
      <c r="AO3" s="654">
        <f>IF('三菜'!B48&gt;0,'三菜'!B48+30,0)</f>
        <v>251</v>
      </c>
    </row>
    <row r="4" spans="1:41" ht="21.75">
      <c r="A4" s="646"/>
      <c r="B4" s="110" t="s">
        <v>42</v>
      </c>
      <c r="C4" s="648" t="str">
        <f>'三菜'!D4</f>
        <v>香Q米飯</v>
      </c>
      <c r="D4" s="649"/>
      <c r="E4" s="649"/>
      <c r="F4" s="649"/>
      <c r="G4" s="649"/>
      <c r="H4" s="649"/>
      <c r="I4" s="655"/>
      <c r="J4" s="110" t="s">
        <v>42</v>
      </c>
      <c r="K4" s="648" t="str">
        <f>'三菜'!D13</f>
        <v>糙米飯</v>
      </c>
      <c r="L4" s="649"/>
      <c r="M4" s="649"/>
      <c r="N4" s="649"/>
      <c r="O4" s="649"/>
      <c r="P4" s="649"/>
      <c r="Q4" s="655"/>
      <c r="R4" s="110" t="s">
        <v>42</v>
      </c>
      <c r="S4" s="649" t="str">
        <f>'三菜'!D22</f>
        <v>粥品1</v>
      </c>
      <c r="T4" s="649"/>
      <c r="U4" s="649"/>
      <c r="V4" s="649"/>
      <c r="W4" s="649"/>
      <c r="X4" s="649"/>
      <c r="Y4" s="655"/>
      <c r="Z4" s="110" t="s">
        <v>42</v>
      </c>
      <c r="AA4" s="648" t="str">
        <f>'三菜'!D31</f>
        <v>香Q米飯</v>
      </c>
      <c r="AB4" s="649"/>
      <c r="AC4" s="649"/>
      <c r="AD4" s="649"/>
      <c r="AE4" s="649"/>
      <c r="AF4" s="649"/>
      <c r="AG4" s="655"/>
      <c r="AH4" s="110" t="s">
        <v>42</v>
      </c>
      <c r="AI4" s="648" t="str">
        <f>'三菜'!D40</f>
        <v>香Q米飯</v>
      </c>
      <c r="AJ4" s="649"/>
      <c r="AK4" s="649"/>
      <c r="AL4" s="649"/>
      <c r="AM4" s="649"/>
      <c r="AN4" s="649"/>
      <c r="AO4" s="655"/>
    </row>
    <row r="5" spans="1:41" ht="21.75">
      <c r="A5" s="646"/>
      <c r="B5" s="110" t="s">
        <v>43</v>
      </c>
      <c r="C5" s="648" t="s">
        <v>44</v>
      </c>
      <c r="D5" s="649"/>
      <c r="E5" s="649"/>
      <c r="F5" s="649"/>
      <c r="G5" s="111" t="s">
        <v>45</v>
      </c>
      <c r="H5" s="112" t="s">
        <v>46</v>
      </c>
      <c r="I5" s="111" t="s">
        <v>47</v>
      </c>
      <c r="J5" s="110" t="s">
        <v>43</v>
      </c>
      <c r="K5" s="648" t="s">
        <v>44</v>
      </c>
      <c r="L5" s="649"/>
      <c r="M5" s="649"/>
      <c r="N5" s="649"/>
      <c r="O5" s="111" t="s">
        <v>45</v>
      </c>
      <c r="P5" s="112" t="s">
        <v>46</v>
      </c>
      <c r="Q5" s="111" t="s">
        <v>47</v>
      </c>
      <c r="R5" s="110" t="s">
        <v>43</v>
      </c>
      <c r="S5" s="648" t="s">
        <v>44</v>
      </c>
      <c r="T5" s="649"/>
      <c r="U5" s="649"/>
      <c r="V5" s="649"/>
      <c r="W5" s="111" t="s">
        <v>45</v>
      </c>
      <c r="X5" s="112" t="s">
        <v>46</v>
      </c>
      <c r="Y5" s="111" t="s">
        <v>47</v>
      </c>
      <c r="Z5" s="110" t="s">
        <v>43</v>
      </c>
      <c r="AA5" s="648" t="s">
        <v>44</v>
      </c>
      <c r="AB5" s="649"/>
      <c r="AC5" s="649"/>
      <c r="AD5" s="649"/>
      <c r="AE5" s="111" t="s">
        <v>45</v>
      </c>
      <c r="AF5" s="112" t="s">
        <v>46</v>
      </c>
      <c r="AG5" s="111" t="s">
        <v>47</v>
      </c>
      <c r="AH5" s="110" t="s">
        <v>43</v>
      </c>
      <c r="AI5" s="648" t="s">
        <v>44</v>
      </c>
      <c r="AJ5" s="649"/>
      <c r="AK5" s="649"/>
      <c r="AL5" s="649"/>
      <c r="AM5" s="111" t="s">
        <v>45</v>
      </c>
      <c r="AN5" s="112" t="s">
        <v>46</v>
      </c>
      <c r="AO5" s="111" t="s">
        <v>47</v>
      </c>
    </row>
    <row r="6" spans="1:41" ht="21" customHeight="1">
      <c r="A6" s="645" t="s">
        <v>21</v>
      </c>
      <c r="B6" s="637" t="str">
        <f>'三菜'!E4</f>
        <v>味噌燒肉片</v>
      </c>
      <c r="C6" s="643" t="str">
        <f>'三菜'!E5</f>
        <v>肉片-溫體</v>
      </c>
      <c r="D6" s="644"/>
      <c r="E6" s="644"/>
      <c r="F6" s="644"/>
      <c r="G6" s="244">
        <f>'三菜'!F5</f>
        <v>14</v>
      </c>
      <c r="H6" s="446">
        <f>G6*I$3/1000</f>
        <v>3.514</v>
      </c>
      <c r="I6" s="113" t="str">
        <f>'三菜'!G5</f>
        <v>Kg</v>
      </c>
      <c r="J6" s="637" t="str">
        <f>'三菜'!E13</f>
        <v>洋芋燒雞</v>
      </c>
      <c r="K6" s="640" t="str">
        <f>'三菜'!E14</f>
        <v>雞腿丁-CAS</v>
      </c>
      <c r="L6" s="641"/>
      <c r="M6" s="641"/>
      <c r="N6" s="642"/>
      <c r="O6" s="244">
        <f>'三菜'!F14</f>
        <v>15</v>
      </c>
      <c r="P6" s="446">
        <f>(O6*Q$3)/1000</f>
        <v>3.765</v>
      </c>
      <c r="Q6" s="113" t="str">
        <f>'三菜'!G14</f>
        <v>Kg</v>
      </c>
      <c r="R6" s="637" t="str">
        <f>'三菜'!E22</f>
        <v>皮蛋瘦肉粥</v>
      </c>
      <c r="S6" s="640" t="str">
        <f>'三菜'!E23</f>
        <v>皮蛋</v>
      </c>
      <c r="T6" s="641"/>
      <c r="U6" s="641"/>
      <c r="V6" s="642"/>
      <c r="W6" s="244">
        <f>'三菜'!F23</f>
        <v>40</v>
      </c>
      <c r="X6" s="446">
        <f>(W6*Y$3)/1000</f>
        <v>10.04</v>
      </c>
      <c r="Y6" s="113" t="str">
        <f>'三菜'!G23</f>
        <v>個</v>
      </c>
      <c r="Z6" s="637" t="str">
        <f>'三菜'!E31</f>
        <v>魷魚排</v>
      </c>
      <c r="AA6" s="640" t="str">
        <f>'三菜'!E32</f>
        <v>魷魚排60g</v>
      </c>
      <c r="AB6" s="641"/>
      <c r="AC6" s="641"/>
      <c r="AD6" s="642"/>
      <c r="AE6" s="244">
        <f>'三菜'!F32</f>
        <v>220</v>
      </c>
      <c r="AF6" s="446">
        <f>(AE6*AG$3)/1000</f>
        <v>55.22</v>
      </c>
      <c r="AG6" s="113" t="str">
        <f>'三菜'!G32</f>
        <v>個</v>
      </c>
      <c r="AH6" s="637" t="str">
        <f>'三菜'!E40</f>
        <v>冬瓜素炒</v>
      </c>
      <c r="AI6" s="640" t="str">
        <f>'三菜'!E41</f>
        <v>冬瓜切中丁</v>
      </c>
      <c r="AJ6" s="641"/>
      <c r="AK6" s="641"/>
      <c r="AL6" s="642"/>
      <c r="AM6" s="244">
        <f>'三菜'!F41</f>
        <v>12</v>
      </c>
      <c r="AN6" s="446">
        <f>(AM6*AO$3)/1000</f>
        <v>3.012</v>
      </c>
      <c r="AO6" s="113" t="str">
        <f>'三菜'!G41</f>
        <v>Kg</v>
      </c>
    </row>
    <row r="7" spans="1:41" ht="21.75">
      <c r="A7" s="646"/>
      <c r="B7" s="638"/>
      <c r="C7" s="643" t="str">
        <f>'三菜'!E6</f>
        <v>洋蔥切絲</v>
      </c>
      <c r="D7" s="644"/>
      <c r="E7" s="644"/>
      <c r="F7" s="644"/>
      <c r="G7" s="244">
        <f>'三菜'!F6</f>
        <v>4</v>
      </c>
      <c r="H7" s="446">
        <f aca="true" t="shared" si="0" ref="H7:H32">G7*I$3/1000</f>
        <v>1.004</v>
      </c>
      <c r="I7" s="113" t="str">
        <f>'三菜'!G6</f>
        <v>Kg</v>
      </c>
      <c r="J7" s="638"/>
      <c r="K7" s="640" t="str">
        <f>'三菜'!E15</f>
        <v>洋蔥小丁</v>
      </c>
      <c r="L7" s="641"/>
      <c r="M7" s="641"/>
      <c r="N7" s="642"/>
      <c r="O7" s="244">
        <f>'三菜'!F15</f>
        <v>2</v>
      </c>
      <c r="P7" s="446">
        <f aca="true" t="shared" si="1" ref="P7:P32">(O7*Q$3)/1000</f>
        <v>0.502</v>
      </c>
      <c r="Q7" s="113" t="str">
        <f>'三菜'!G15</f>
        <v>Kg</v>
      </c>
      <c r="R7" s="638"/>
      <c r="S7" s="640" t="str">
        <f>'三菜'!E24</f>
        <v>高麗菜切粗絲</v>
      </c>
      <c r="T7" s="641"/>
      <c r="U7" s="641"/>
      <c r="V7" s="642"/>
      <c r="W7" s="244">
        <f>'三菜'!F24</f>
        <v>8</v>
      </c>
      <c r="X7" s="446">
        <f aca="true" t="shared" si="2" ref="X7:X32">(W7*Y$3)/1000</f>
        <v>2.008</v>
      </c>
      <c r="Y7" s="113" t="str">
        <f>'三菜'!G24</f>
        <v>Kg</v>
      </c>
      <c r="Z7" s="638"/>
      <c r="AA7" s="640" t="str">
        <f>'三菜'!E33</f>
        <v>魷魚排60g-備品</v>
      </c>
      <c r="AB7" s="641"/>
      <c r="AC7" s="641"/>
      <c r="AD7" s="642"/>
      <c r="AE7" s="244">
        <f>'三菜'!F33</f>
        <v>10</v>
      </c>
      <c r="AF7" s="446">
        <f aca="true" t="shared" si="3" ref="AF7:AF32">(AE7*AG$3)/1000</f>
        <v>2.51</v>
      </c>
      <c r="AG7" s="113" t="str">
        <f>'三菜'!G33</f>
        <v>個</v>
      </c>
      <c r="AH7" s="638"/>
      <c r="AI7" s="640" t="str">
        <f>'三菜'!E42</f>
        <v>海帶素肉(3公斤)</v>
      </c>
      <c r="AJ7" s="641"/>
      <c r="AK7" s="641"/>
      <c r="AL7" s="642"/>
      <c r="AM7" s="244">
        <f>'三菜'!F42</f>
        <v>2</v>
      </c>
      <c r="AN7" s="446">
        <f aca="true" t="shared" si="4" ref="AN7:AN32">(AM7*AO$3)/1000</f>
        <v>0.502</v>
      </c>
      <c r="AO7" s="113" t="str">
        <f>'三菜'!G42</f>
        <v>包</v>
      </c>
    </row>
    <row r="8" spans="1:41" ht="21.75">
      <c r="A8" s="646"/>
      <c r="B8" s="638"/>
      <c r="C8" s="643" t="str">
        <f>'三菜'!E7</f>
        <v>味噌(3K味榮)</v>
      </c>
      <c r="D8" s="644"/>
      <c r="E8" s="644"/>
      <c r="F8" s="644"/>
      <c r="G8" s="244">
        <f>'三菜'!F7</f>
        <v>2</v>
      </c>
      <c r="H8" s="446">
        <f t="shared" si="0"/>
        <v>0.502</v>
      </c>
      <c r="I8" s="113" t="str">
        <f>'三菜'!G7</f>
        <v>盒</v>
      </c>
      <c r="J8" s="638"/>
      <c r="K8" s="640" t="str">
        <f>'三菜'!E16</f>
        <v>洋芋中丁</v>
      </c>
      <c r="L8" s="641"/>
      <c r="M8" s="641"/>
      <c r="N8" s="642"/>
      <c r="O8" s="244">
        <f>'三菜'!F16</f>
        <v>1</v>
      </c>
      <c r="P8" s="446">
        <f t="shared" si="1"/>
        <v>0.251</v>
      </c>
      <c r="Q8" s="113" t="str">
        <f>'三菜'!G16</f>
        <v>Kg</v>
      </c>
      <c r="R8" s="638"/>
      <c r="S8" s="640" t="str">
        <f>'三菜'!E25</f>
        <v>玉米粒</v>
      </c>
      <c r="T8" s="641"/>
      <c r="U8" s="641"/>
      <c r="V8" s="642"/>
      <c r="W8" s="244">
        <f>'三菜'!F25</f>
        <v>6</v>
      </c>
      <c r="X8" s="446">
        <f t="shared" si="2"/>
        <v>1.506</v>
      </c>
      <c r="Y8" s="113" t="str">
        <f>'三菜'!G25</f>
        <v>Kg</v>
      </c>
      <c r="Z8" s="638"/>
      <c r="AA8" s="640">
        <f>'三菜'!E34</f>
        <v>0</v>
      </c>
      <c r="AB8" s="641"/>
      <c r="AC8" s="641"/>
      <c r="AD8" s="642"/>
      <c r="AE8" s="244">
        <f>'三菜'!F34</f>
        <v>0</v>
      </c>
      <c r="AF8" s="446">
        <f t="shared" si="3"/>
        <v>0</v>
      </c>
      <c r="AG8" s="113">
        <f>'三菜'!G34</f>
        <v>0</v>
      </c>
      <c r="AH8" s="638"/>
      <c r="AI8" s="640" t="str">
        <f>'三菜'!E43</f>
        <v>紅蘿蔔中丁</v>
      </c>
      <c r="AJ8" s="641"/>
      <c r="AK8" s="641"/>
      <c r="AL8" s="642"/>
      <c r="AM8" s="244">
        <f>'三菜'!F43</f>
        <v>1</v>
      </c>
      <c r="AN8" s="446">
        <f t="shared" si="4"/>
        <v>0.251</v>
      </c>
      <c r="AO8" s="113" t="str">
        <f>'三菜'!G43</f>
        <v>Kg</v>
      </c>
    </row>
    <row r="9" spans="1:41" ht="21.75">
      <c r="A9" s="646"/>
      <c r="B9" s="638"/>
      <c r="C9" s="643" t="str">
        <f>'三菜'!E8</f>
        <v>蒜末</v>
      </c>
      <c r="D9" s="644"/>
      <c r="E9" s="644"/>
      <c r="F9" s="644"/>
      <c r="G9" s="244">
        <f>'三菜'!F8</f>
        <v>0.2</v>
      </c>
      <c r="H9" s="446">
        <f t="shared" si="0"/>
        <v>0.0502</v>
      </c>
      <c r="I9" s="113" t="str">
        <f>'三菜'!G8</f>
        <v>Kg</v>
      </c>
      <c r="J9" s="638"/>
      <c r="K9" s="640" t="str">
        <f>'三菜'!E17</f>
        <v>紅蘿蔔中丁</v>
      </c>
      <c r="L9" s="641"/>
      <c r="M9" s="641"/>
      <c r="N9" s="642"/>
      <c r="O9" s="244">
        <f>'三菜'!F17</f>
        <v>1</v>
      </c>
      <c r="P9" s="446">
        <f t="shared" si="1"/>
        <v>0.251</v>
      </c>
      <c r="Q9" s="113" t="str">
        <f>'三菜'!G17</f>
        <v>Kg</v>
      </c>
      <c r="R9" s="638"/>
      <c r="S9" s="640" t="str">
        <f>'三菜'!E26</f>
        <v>絞肉-溫體</v>
      </c>
      <c r="T9" s="641"/>
      <c r="U9" s="641"/>
      <c r="V9" s="642"/>
      <c r="W9" s="244">
        <f>'三菜'!F26</f>
        <v>6</v>
      </c>
      <c r="X9" s="446">
        <f t="shared" si="2"/>
        <v>1.506</v>
      </c>
      <c r="Y9" s="113" t="str">
        <f>'三菜'!G26</f>
        <v>Kg</v>
      </c>
      <c r="Z9" s="638"/>
      <c r="AA9" s="640">
        <f>'三菜'!E35</f>
        <v>0</v>
      </c>
      <c r="AB9" s="641"/>
      <c r="AC9" s="641"/>
      <c r="AD9" s="642"/>
      <c r="AE9" s="244">
        <f>'三菜'!F35</f>
        <v>0</v>
      </c>
      <c r="AF9" s="446">
        <f t="shared" si="3"/>
        <v>0</v>
      </c>
      <c r="AG9" s="113">
        <f>'三菜'!G35</f>
        <v>0</v>
      </c>
      <c r="AH9" s="638"/>
      <c r="AI9" s="640" t="str">
        <f>'三菜'!E44</f>
        <v>薑片</v>
      </c>
      <c r="AJ9" s="641"/>
      <c r="AK9" s="641"/>
      <c r="AL9" s="642"/>
      <c r="AM9" s="244">
        <f>'三菜'!F44</f>
        <v>0.2</v>
      </c>
      <c r="AN9" s="446">
        <f t="shared" si="4"/>
        <v>0.0502</v>
      </c>
      <c r="AO9" s="113" t="str">
        <f>'三菜'!G44</f>
        <v>Kg</v>
      </c>
    </row>
    <row r="10" spans="1:41" ht="21.75">
      <c r="A10" s="646"/>
      <c r="B10" s="638"/>
      <c r="C10" s="643">
        <f>'三菜'!E9</f>
        <v>0</v>
      </c>
      <c r="D10" s="644"/>
      <c r="E10" s="644"/>
      <c r="F10" s="644"/>
      <c r="G10" s="244">
        <f>'三菜'!F9</f>
        <v>0</v>
      </c>
      <c r="H10" s="446">
        <f t="shared" si="0"/>
        <v>0</v>
      </c>
      <c r="I10" s="113">
        <f>'三菜'!G9</f>
        <v>0</v>
      </c>
      <c r="J10" s="638"/>
      <c r="K10" s="640" t="str">
        <f>'三菜'!E18</f>
        <v>薑片</v>
      </c>
      <c r="L10" s="641"/>
      <c r="M10" s="641"/>
      <c r="N10" s="642"/>
      <c r="O10" s="244">
        <f>'三菜'!F18</f>
        <v>0.2</v>
      </c>
      <c r="P10" s="446">
        <f t="shared" si="1"/>
        <v>0.0502</v>
      </c>
      <c r="Q10" s="113" t="str">
        <f>'三菜'!G18</f>
        <v>Kg</v>
      </c>
      <c r="R10" s="638"/>
      <c r="S10" s="640" t="str">
        <f>'三菜'!E27</f>
        <v>洗選蛋</v>
      </c>
      <c r="T10" s="641"/>
      <c r="U10" s="641"/>
      <c r="V10" s="642"/>
      <c r="W10" s="244">
        <f>'三菜'!F27</f>
        <v>3</v>
      </c>
      <c r="X10" s="446">
        <f t="shared" si="2"/>
        <v>0.753</v>
      </c>
      <c r="Y10" s="113" t="str">
        <f>'三菜'!G27</f>
        <v>Kg</v>
      </c>
      <c r="Z10" s="638"/>
      <c r="AA10" s="640">
        <f>'三菜'!E36</f>
        <v>0</v>
      </c>
      <c r="AB10" s="641"/>
      <c r="AC10" s="641"/>
      <c r="AD10" s="642"/>
      <c r="AE10" s="244">
        <f>'三菜'!F36</f>
        <v>0</v>
      </c>
      <c r="AF10" s="446">
        <f t="shared" si="3"/>
        <v>0</v>
      </c>
      <c r="AG10" s="113">
        <f>'三菜'!G36</f>
        <v>0</v>
      </c>
      <c r="AH10" s="638"/>
      <c r="AI10" s="640">
        <f>'三菜'!E45</f>
        <v>0</v>
      </c>
      <c r="AJ10" s="641"/>
      <c r="AK10" s="641"/>
      <c r="AL10" s="642"/>
      <c r="AM10" s="244">
        <f>'三菜'!F45</f>
        <v>0</v>
      </c>
      <c r="AN10" s="446">
        <f t="shared" si="4"/>
        <v>0</v>
      </c>
      <c r="AO10" s="113">
        <f>'三菜'!G45</f>
        <v>0</v>
      </c>
    </row>
    <row r="11" spans="1:41" ht="21.75">
      <c r="A11" s="646"/>
      <c r="B11" s="638"/>
      <c r="C11" s="643">
        <f>'三菜'!E10</f>
        <v>0</v>
      </c>
      <c r="D11" s="644"/>
      <c r="E11" s="644"/>
      <c r="F11" s="644"/>
      <c r="G11" s="244">
        <f>'三菜'!F10</f>
        <v>0</v>
      </c>
      <c r="H11" s="446">
        <f t="shared" si="0"/>
        <v>0</v>
      </c>
      <c r="I11" s="113">
        <f>'三菜'!G10</f>
        <v>0</v>
      </c>
      <c r="J11" s="638"/>
      <c r="K11" s="640">
        <f>'三菜'!E19</f>
        <v>0</v>
      </c>
      <c r="L11" s="641"/>
      <c r="M11" s="641"/>
      <c r="N11" s="642"/>
      <c r="O11" s="244">
        <f>'三菜'!F19</f>
        <v>0</v>
      </c>
      <c r="P11" s="446">
        <f t="shared" si="1"/>
        <v>0</v>
      </c>
      <c r="Q11" s="113">
        <f>'三菜'!G19</f>
        <v>0</v>
      </c>
      <c r="R11" s="638"/>
      <c r="S11" s="640" t="str">
        <f>'三菜'!E28</f>
        <v>紅蘿蔔小丁</v>
      </c>
      <c r="T11" s="641"/>
      <c r="U11" s="641"/>
      <c r="V11" s="642"/>
      <c r="W11" s="244">
        <f>'三菜'!F28</f>
        <v>1</v>
      </c>
      <c r="X11" s="446">
        <f t="shared" si="2"/>
        <v>0.251</v>
      </c>
      <c r="Y11" s="113" t="str">
        <f>'三菜'!G28</f>
        <v>Kg</v>
      </c>
      <c r="Z11" s="638"/>
      <c r="AA11" s="640">
        <f>'三菜'!E37</f>
        <v>0</v>
      </c>
      <c r="AB11" s="641"/>
      <c r="AC11" s="641"/>
      <c r="AD11" s="642"/>
      <c r="AE11" s="244">
        <f>'三菜'!F37</f>
        <v>0</v>
      </c>
      <c r="AF11" s="446">
        <f t="shared" si="3"/>
        <v>0</v>
      </c>
      <c r="AG11" s="113">
        <f>'三菜'!G37</f>
        <v>0</v>
      </c>
      <c r="AH11" s="638"/>
      <c r="AI11" s="640">
        <f>'三菜'!E46</f>
        <v>0</v>
      </c>
      <c r="AJ11" s="641"/>
      <c r="AK11" s="641"/>
      <c r="AL11" s="642"/>
      <c r="AM11" s="244">
        <f>'三菜'!F46</f>
        <v>0</v>
      </c>
      <c r="AN11" s="446">
        <f t="shared" si="4"/>
        <v>0</v>
      </c>
      <c r="AO11" s="113">
        <f>'三菜'!G46</f>
        <v>0</v>
      </c>
    </row>
    <row r="12" spans="1:41" ht="21.75">
      <c r="A12" s="646"/>
      <c r="B12" s="638"/>
      <c r="C12" s="643">
        <f>'三菜'!E11</f>
        <v>0</v>
      </c>
      <c r="D12" s="644"/>
      <c r="E12" s="644"/>
      <c r="F12" s="644"/>
      <c r="G12" s="244">
        <f>'三菜'!F11</f>
        <v>0</v>
      </c>
      <c r="H12" s="446">
        <f t="shared" si="0"/>
        <v>0</v>
      </c>
      <c r="I12" s="113">
        <f>'三菜'!G11</f>
        <v>0</v>
      </c>
      <c r="J12" s="638"/>
      <c r="K12" s="640">
        <f>'三菜'!E20</f>
        <v>0</v>
      </c>
      <c r="L12" s="641"/>
      <c r="M12" s="641"/>
      <c r="N12" s="642"/>
      <c r="O12" s="244">
        <f>'三菜'!F20</f>
        <v>0</v>
      </c>
      <c r="P12" s="446">
        <f t="shared" si="1"/>
        <v>0</v>
      </c>
      <c r="Q12" s="113">
        <f>'三菜'!G20</f>
        <v>0</v>
      </c>
      <c r="R12" s="638"/>
      <c r="S12" s="640">
        <f>'三菜'!E29</f>
        <v>0</v>
      </c>
      <c r="T12" s="641"/>
      <c r="U12" s="641"/>
      <c r="V12" s="642"/>
      <c r="W12" s="244">
        <f>'三菜'!F29</f>
        <v>0</v>
      </c>
      <c r="X12" s="446">
        <f t="shared" si="2"/>
        <v>0</v>
      </c>
      <c r="Y12" s="113">
        <f>'三菜'!G29</f>
        <v>0</v>
      </c>
      <c r="Z12" s="638"/>
      <c r="AA12" s="640">
        <f>'三菜'!E38</f>
        <v>0</v>
      </c>
      <c r="AB12" s="641"/>
      <c r="AC12" s="641"/>
      <c r="AD12" s="642"/>
      <c r="AE12" s="244">
        <f>'三菜'!F38</f>
        <v>0</v>
      </c>
      <c r="AF12" s="446">
        <f t="shared" si="3"/>
        <v>0</v>
      </c>
      <c r="AG12" s="113">
        <f>'三菜'!G38</f>
        <v>0</v>
      </c>
      <c r="AH12" s="638"/>
      <c r="AI12" s="640">
        <f>'三菜'!E47</f>
        <v>0</v>
      </c>
      <c r="AJ12" s="641"/>
      <c r="AK12" s="641"/>
      <c r="AL12" s="642"/>
      <c r="AM12" s="244">
        <f>'三菜'!F47</f>
        <v>0</v>
      </c>
      <c r="AN12" s="446">
        <f t="shared" si="4"/>
        <v>0</v>
      </c>
      <c r="AO12" s="113">
        <f>'三菜'!G47</f>
        <v>0</v>
      </c>
    </row>
    <row r="13" spans="1:41" ht="21.75">
      <c r="A13" s="646"/>
      <c r="B13" s="639"/>
      <c r="C13" s="643">
        <f>'三菜'!E12</f>
        <v>0</v>
      </c>
      <c r="D13" s="644"/>
      <c r="E13" s="644"/>
      <c r="F13" s="644"/>
      <c r="G13" s="244">
        <f>'三菜'!F12</f>
        <v>0</v>
      </c>
      <c r="H13" s="446">
        <f t="shared" si="0"/>
        <v>0</v>
      </c>
      <c r="I13" s="113">
        <f>'三菜'!G12</f>
        <v>0</v>
      </c>
      <c r="J13" s="639"/>
      <c r="K13" s="640">
        <f>'三菜'!E21</f>
        <v>0</v>
      </c>
      <c r="L13" s="641"/>
      <c r="M13" s="641"/>
      <c r="N13" s="642"/>
      <c r="O13" s="244">
        <f>'三菜'!F21</f>
        <v>0</v>
      </c>
      <c r="P13" s="446">
        <f t="shared" si="1"/>
        <v>0</v>
      </c>
      <c r="Q13" s="113">
        <f>'三菜'!G21</f>
        <v>0</v>
      </c>
      <c r="R13" s="639"/>
      <c r="S13" s="640">
        <f>IF('三菜'!E30="","",(LEFT('三菜'!E30,FIND(" ",'三菜'!E30))))</f>
      </c>
      <c r="T13" s="641"/>
      <c r="U13" s="641"/>
      <c r="V13" s="642"/>
      <c r="W13" s="244">
        <f>'三菜'!F30</f>
        <v>0</v>
      </c>
      <c r="X13" s="446">
        <f t="shared" si="2"/>
        <v>0</v>
      </c>
      <c r="Y13" s="113">
        <f>'三菜'!G30</f>
        <v>0</v>
      </c>
      <c r="Z13" s="639"/>
      <c r="AA13" s="640">
        <f>'三菜'!E39</f>
        <v>0</v>
      </c>
      <c r="AB13" s="641"/>
      <c r="AC13" s="641"/>
      <c r="AD13" s="642"/>
      <c r="AE13" s="244">
        <f>'三菜'!F39</f>
        <v>0</v>
      </c>
      <c r="AF13" s="446">
        <f t="shared" si="3"/>
        <v>0</v>
      </c>
      <c r="AG13" s="113">
        <f>'三菜'!G39</f>
        <v>0</v>
      </c>
      <c r="AH13" s="639"/>
      <c r="AI13" s="640">
        <f>'三菜'!E48</f>
        <v>0</v>
      </c>
      <c r="AJ13" s="641"/>
      <c r="AK13" s="641"/>
      <c r="AL13" s="642"/>
      <c r="AM13" s="244">
        <f>'三菜'!F48</f>
        <v>0</v>
      </c>
      <c r="AN13" s="446">
        <f t="shared" si="4"/>
        <v>0</v>
      </c>
      <c r="AO13" s="113">
        <f>'三菜'!G48</f>
        <v>0</v>
      </c>
    </row>
    <row r="14" spans="1:41" ht="21" customHeight="1">
      <c r="A14" s="645" t="s">
        <v>26</v>
      </c>
      <c r="B14" s="637" t="str">
        <f>'三菜'!H4</f>
        <v>洋蔥炒蛋</v>
      </c>
      <c r="C14" s="643" t="str">
        <f>'三菜'!H5</f>
        <v>洗選蛋</v>
      </c>
      <c r="D14" s="644"/>
      <c r="E14" s="644"/>
      <c r="F14" s="644"/>
      <c r="G14" s="244">
        <f>'三菜'!I5</f>
        <v>8.5</v>
      </c>
      <c r="H14" s="446">
        <f t="shared" si="0"/>
        <v>2.1335</v>
      </c>
      <c r="I14" s="113" t="str">
        <f>'三菜'!J5</f>
        <v>Kg</v>
      </c>
      <c r="J14" s="637" t="str">
        <f>'三菜'!H13</f>
        <v>刺瓜炒貢丸</v>
      </c>
      <c r="K14" s="640" t="str">
        <f>'三菜'!H14</f>
        <v>刺瓜切片</v>
      </c>
      <c r="L14" s="641"/>
      <c r="M14" s="641"/>
      <c r="N14" s="642"/>
      <c r="O14" s="244">
        <f>'三菜'!I14</f>
        <v>14</v>
      </c>
      <c r="P14" s="446">
        <f t="shared" si="1"/>
        <v>3.514</v>
      </c>
      <c r="Q14" s="113" t="str">
        <f>'三菜'!J14</f>
        <v>Kg</v>
      </c>
      <c r="R14" s="637" t="str">
        <f>'三菜'!H22</f>
        <v>肉包</v>
      </c>
      <c r="S14" s="640" t="str">
        <f>'三菜'!H23</f>
        <v>肉包(65g)</v>
      </c>
      <c r="T14" s="641"/>
      <c r="U14" s="641"/>
      <c r="V14" s="642"/>
      <c r="W14" s="244">
        <f>'三菜'!I23</f>
        <v>231</v>
      </c>
      <c r="X14" s="446">
        <f t="shared" si="2"/>
        <v>57.981</v>
      </c>
      <c r="Y14" s="113" t="str">
        <f>'三菜'!J23</f>
        <v>個</v>
      </c>
      <c r="Z14" s="637" t="str">
        <f>'三菜'!H31</f>
        <v>白菜滷</v>
      </c>
      <c r="AA14" s="640" t="str">
        <f>'三菜'!H32</f>
        <v>大白菜切段</v>
      </c>
      <c r="AB14" s="641"/>
      <c r="AC14" s="641"/>
      <c r="AD14" s="642"/>
      <c r="AE14" s="244">
        <f>'三菜'!I32</f>
        <v>14</v>
      </c>
      <c r="AF14" s="446">
        <f>(AE14*AG$3)/1000</f>
        <v>3.514</v>
      </c>
      <c r="AG14" s="113" t="str">
        <f>'三菜'!J32</f>
        <v>Kg</v>
      </c>
      <c r="AH14" s="637" t="str">
        <f>'三菜'!H40</f>
        <v>古早味蒸蛋</v>
      </c>
      <c r="AI14" s="640" t="str">
        <f>'三菜'!H41</f>
        <v>洗選蛋</v>
      </c>
      <c r="AJ14" s="641"/>
      <c r="AK14" s="641"/>
      <c r="AL14" s="642"/>
      <c r="AM14" s="244">
        <f>'三菜'!I41</f>
        <v>12</v>
      </c>
      <c r="AN14" s="446">
        <f t="shared" si="4"/>
        <v>3.012</v>
      </c>
      <c r="AO14" s="113" t="str">
        <f>'三菜'!J41</f>
        <v>Kg</v>
      </c>
    </row>
    <row r="15" spans="1:41" ht="21.75">
      <c r="A15" s="646"/>
      <c r="B15" s="638"/>
      <c r="C15" s="643" t="str">
        <f>'三菜'!H6</f>
        <v>洋蔥切絲</v>
      </c>
      <c r="D15" s="644"/>
      <c r="E15" s="644"/>
      <c r="F15" s="644"/>
      <c r="G15" s="244">
        <f>'三菜'!I6</f>
        <v>6.5</v>
      </c>
      <c r="H15" s="446">
        <f t="shared" si="0"/>
        <v>1.6315</v>
      </c>
      <c r="I15" s="113" t="str">
        <f>'三菜'!J6</f>
        <v>Kg</v>
      </c>
      <c r="J15" s="638"/>
      <c r="K15" s="640" t="str">
        <f>'三菜'!H15</f>
        <v>貢丸切片-加</v>
      </c>
      <c r="L15" s="641"/>
      <c r="M15" s="641"/>
      <c r="N15" s="642"/>
      <c r="O15" s="244">
        <f>'三菜'!I15</f>
        <v>2</v>
      </c>
      <c r="P15" s="446">
        <f t="shared" si="1"/>
        <v>0.502</v>
      </c>
      <c r="Q15" s="113" t="str">
        <f>'三菜'!J15</f>
        <v>Kg</v>
      </c>
      <c r="R15" s="638"/>
      <c r="S15" s="640">
        <f>'三菜'!H24</f>
        <v>0</v>
      </c>
      <c r="T15" s="641"/>
      <c r="U15" s="641"/>
      <c r="V15" s="642"/>
      <c r="W15" s="244">
        <f>'三菜'!I24</f>
        <v>0</v>
      </c>
      <c r="X15" s="446">
        <f t="shared" si="2"/>
        <v>0</v>
      </c>
      <c r="Y15" s="113">
        <f>'三菜'!J24</f>
        <v>0</v>
      </c>
      <c r="Z15" s="638"/>
      <c r="AA15" s="640" t="str">
        <f>'三菜'!H33</f>
        <v>赤肉羹-加</v>
      </c>
      <c r="AB15" s="641"/>
      <c r="AC15" s="641"/>
      <c r="AD15" s="642"/>
      <c r="AE15" s="244">
        <f>'三菜'!I33</f>
        <v>2</v>
      </c>
      <c r="AF15" s="446">
        <f t="shared" si="3"/>
        <v>0.502</v>
      </c>
      <c r="AG15" s="113" t="str">
        <f>'三菜'!J33</f>
        <v>Kg</v>
      </c>
      <c r="AH15" s="638"/>
      <c r="AI15" s="640" t="str">
        <f>'三菜'!H42</f>
        <v>油蔥酥(包)</v>
      </c>
      <c r="AJ15" s="641"/>
      <c r="AK15" s="641"/>
      <c r="AL15" s="642"/>
      <c r="AM15" s="244">
        <f>'三菜'!I42</f>
        <v>2</v>
      </c>
      <c r="AN15" s="446">
        <f t="shared" si="4"/>
        <v>0.502</v>
      </c>
      <c r="AO15" s="113" t="str">
        <f>'三菜'!J42</f>
        <v>包</v>
      </c>
    </row>
    <row r="16" spans="1:41" ht="21.75">
      <c r="A16" s="646"/>
      <c r="B16" s="638"/>
      <c r="C16" s="643" t="str">
        <f>'三菜'!H7</f>
        <v>紅蘿蔔切絲</v>
      </c>
      <c r="D16" s="644"/>
      <c r="E16" s="644"/>
      <c r="F16" s="644"/>
      <c r="G16" s="244">
        <f>'三菜'!I7</f>
        <v>2.5</v>
      </c>
      <c r="H16" s="446">
        <f t="shared" si="0"/>
        <v>0.6275</v>
      </c>
      <c r="I16" s="113" t="str">
        <f>'三菜'!J7</f>
        <v>Kg</v>
      </c>
      <c r="J16" s="638"/>
      <c r="K16" s="640" t="str">
        <f>'三菜'!H16</f>
        <v>紅蘿蔔切片</v>
      </c>
      <c r="L16" s="641"/>
      <c r="M16" s="641"/>
      <c r="N16" s="642"/>
      <c r="O16" s="244">
        <f>'三菜'!I16</f>
        <v>1</v>
      </c>
      <c r="P16" s="446">
        <f t="shared" si="1"/>
        <v>0.251</v>
      </c>
      <c r="Q16" s="113" t="str">
        <f>'三菜'!J16</f>
        <v>Kg</v>
      </c>
      <c r="R16" s="638"/>
      <c r="S16" s="640">
        <f>'三菜'!H25</f>
        <v>0</v>
      </c>
      <c r="T16" s="641"/>
      <c r="U16" s="641"/>
      <c r="V16" s="642"/>
      <c r="W16" s="244">
        <f>'三菜'!I25</f>
        <v>0</v>
      </c>
      <c r="X16" s="446">
        <f t="shared" si="2"/>
        <v>0</v>
      </c>
      <c r="Y16" s="113">
        <f>'三菜'!J25</f>
        <v>0</v>
      </c>
      <c r="Z16" s="638"/>
      <c r="AA16" s="640" t="str">
        <f>'三菜'!H34</f>
        <v>油豆皮(非)-富</v>
      </c>
      <c r="AB16" s="641"/>
      <c r="AC16" s="641"/>
      <c r="AD16" s="642"/>
      <c r="AE16" s="244">
        <f>'三菜'!I34</f>
        <v>1</v>
      </c>
      <c r="AF16" s="446">
        <f t="shared" si="3"/>
        <v>0.251</v>
      </c>
      <c r="AG16" s="113" t="str">
        <f>'三菜'!J34</f>
        <v>Kg</v>
      </c>
      <c r="AH16" s="638"/>
      <c r="AI16" s="640">
        <f>'三菜'!H43</f>
        <v>0</v>
      </c>
      <c r="AJ16" s="641"/>
      <c r="AK16" s="641"/>
      <c r="AL16" s="642"/>
      <c r="AM16" s="244">
        <f>'三菜'!I43</f>
        <v>0</v>
      </c>
      <c r="AN16" s="446">
        <f t="shared" si="4"/>
        <v>0</v>
      </c>
      <c r="AO16" s="113">
        <f>'三菜'!J43</f>
        <v>0</v>
      </c>
    </row>
    <row r="17" spans="1:42" ht="21.75">
      <c r="A17" s="646"/>
      <c r="B17" s="638"/>
      <c r="C17" s="643">
        <f>'三菜'!H8</f>
        <v>0</v>
      </c>
      <c r="D17" s="644"/>
      <c r="E17" s="644"/>
      <c r="F17" s="644"/>
      <c r="G17" s="244">
        <f>'三菜'!I8</f>
        <v>0</v>
      </c>
      <c r="H17" s="446">
        <f t="shared" si="0"/>
        <v>0</v>
      </c>
      <c r="I17" s="113">
        <f>'三菜'!J8</f>
        <v>0</v>
      </c>
      <c r="J17" s="638"/>
      <c r="K17" s="640" t="str">
        <f>'三菜'!H17</f>
        <v>濕木耳切絲</v>
      </c>
      <c r="L17" s="641"/>
      <c r="M17" s="641"/>
      <c r="N17" s="642"/>
      <c r="O17" s="244">
        <f>'三菜'!I17</f>
        <v>0.3</v>
      </c>
      <c r="P17" s="446">
        <f t="shared" si="1"/>
        <v>0.07529999999999999</v>
      </c>
      <c r="Q17" s="113" t="str">
        <f>'三菜'!J17</f>
        <v>Kg</v>
      </c>
      <c r="R17" s="638"/>
      <c r="S17" s="640">
        <f>'三菜'!H26</f>
        <v>0</v>
      </c>
      <c r="T17" s="641"/>
      <c r="U17" s="641"/>
      <c r="V17" s="642"/>
      <c r="W17" s="244">
        <f>'三菜'!I26</f>
        <v>0</v>
      </c>
      <c r="X17" s="446">
        <f t="shared" si="2"/>
        <v>0</v>
      </c>
      <c r="Y17" s="113">
        <f>'三菜'!J26</f>
        <v>0</v>
      </c>
      <c r="Z17" s="638"/>
      <c r="AA17" s="640" t="str">
        <f>'三菜'!H35</f>
        <v>紅蘿蔔切絲</v>
      </c>
      <c r="AB17" s="641"/>
      <c r="AC17" s="641"/>
      <c r="AD17" s="642"/>
      <c r="AE17" s="244">
        <f>'三菜'!I35</f>
        <v>1</v>
      </c>
      <c r="AF17" s="446">
        <f t="shared" si="3"/>
        <v>0.251</v>
      </c>
      <c r="AG17" s="113" t="str">
        <f>'三菜'!J35</f>
        <v>Kg</v>
      </c>
      <c r="AH17" s="638"/>
      <c r="AI17" s="640">
        <f>'三菜'!H44</f>
        <v>0</v>
      </c>
      <c r="AJ17" s="641"/>
      <c r="AK17" s="641"/>
      <c r="AL17" s="642"/>
      <c r="AM17" s="244">
        <f>'三菜'!I44</f>
        <v>0</v>
      </c>
      <c r="AN17" s="446">
        <f t="shared" si="4"/>
        <v>0</v>
      </c>
      <c r="AO17" s="113">
        <f>'三菜'!J44</f>
        <v>0</v>
      </c>
      <c r="AP17" s="116"/>
    </row>
    <row r="18" spans="1:42" ht="21.75">
      <c r="A18" s="646"/>
      <c r="B18" s="638"/>
      <c r="C18" s="643">
        <f>'三菜'!H9</f>
        <v>0</v>
      </c>
      <c r="D18" s="644"/>
      <c r="E18" s="644"/>
      <c r="F18" s="644"/>
      <c r="G18" s="244">
        <f>'三菜'!I9</f>
        <v>0</v>
      </c>
      <c r="H18" s="446">
        <f t="shared" si="0"/>
        <v>0</v>
      </c>
      <c r="I18" s="113">
        <f>'三菜'!J9</f>
        <v>0</v>
      </c>
      <c r="J18" s="638"/>
      <c r="K18" s="640" t="str">
        <f>'三菜'!H18</f>
        <v>蒜末</v>
      </c>
      <c r="L18" s="641"/>
      <c r="M18" s="641"/>
      <c r="N18" s="642"/>
      <c r="O18" s="244">
        <f>'三菜'!I18</f>
        <v>0.2</v>
      </c>
      <c r="P18" s="446">
        <f t="shared" si="1"/>
        <v>0.0502</v>
      </c>
      <c r="Q18" s="113" t="str">
        <f>'三菜'!J18</f>
        <v>Kg</v>
      </c>
      <c r="R18" s="638"/>
      <c r="S18" s="640">
        <f>'三菜'!H27</f>
        <v>0</v>
      </c>
      <c r="T18" s="641"/>
      <c r="U18" s="641"/>
      <c r="V18" s="642"/>
      <c r="W18" s="244">
        <f>'三菜'!I27</f>
        <v>0</v>
      </c>
      <c r="X18" s="446">
        <f t="shared" si="2"/>
        <v>0</v>
      </c>
      <c r="Y18" s="113">
        <f>'三菜'!J27</f>
        <v>0</v>
      </c>
      <c r="Z18" s="638"/>
      <c r="AA18" s="640" t="str">
        <f>'三菜'!H36</f>
        <v>蒜末</v>
      </c>
      <c r="AB18" s="641"/>
      <c r="AC18" s="641"/>
      <c r="AD18" s="642"/>
      <c r="AE18" s="244">
        <f>'三菜'!I36</f>
        <v>0.2</v>
      </c>
      <c r="AF18" s="446">
        <f t="shared" si="3"/>
        <v>0.0502</v>
      </c>
      <c r="AG18" s="113" t="str">
        <f>'三菜'!J36</f>
        <v>Kg</v>
      </c>
      <c r="AH18" s="638"/>
      <c r="AI18" s="640">
        <f>'三菜'!H45</f>
        <v>0</v>
      </c>
      <c r="AJ18" s="641"/>
      <c r="AK18" s="641"/>
      <c r="AL18" s="642"/>
      <c r="AM18" s="244">
        <f>'三菜'!I45</f>
        <v>0</v>
      </c>
      <c r="AN18" s="446">
        <f t="shared" si="4"/>
        <v>0</v>
      </c>
      <c r="AO18" s="113">
        <f>'三菜'!J45</f>
        <v>0</v>
      </c>
      <c r="AP18" s="116"/>
    </row>
    <row r="19" spans="1:42" ht="21.75">
      <c r="A19" s="646"/>
      <c r="B19" s="638"/>
      <c r="C19" s="643">
        <f>'三菜'!H10</f>
        <v>0</v>
      </c>
      <c r="D19" s="644"/>
      <c r="E19" s="644"/>
      <c r="F19" s="644"/>
      <c r="G19" s="244">
        <f>'三菜'!I10</f>
        <v>0</v>
      </c>
      <c r="H19" s="446">
        <f t="shared" si="0"/>
        <v>0</v>
      </c>
      <c r="I19" s="113">
        <f>'三菜'!J10</f>
        <v>0</v>
      </c>
      <c r="J19" s="638"/>
      <c r="K19" s="640">
        <f>'三菜'!H19</f>
        <v>0</v>
      </c>
      <c r="L19" s="641"/>
      <c r="M19" s="641"/>
      <c r="N19" s="642"/>
      <c r="O19" s="244">
        <f>'三菜'!I19</f>
        <v>0</v>
      </c>
      <c r="P19" s="446">
        <f t="shared" si="1"/>
        <v>0</v>
      </c>
      <c r="Q19" s="113">
        <f>'三菜'!J19</f>
        <v>0</v>
      </c>
      <c r="R19" s="638"/>
      <c r="S19" s="640">
        <f>'三菜'!H28</f>
        <v>0</v>
      </c>
      <c r="T19" s="641"/>
      <c r="U19" s="641"/>
      <c r="V19" s="642"/>
      <c r="W19" s="244">
        <f>'三菜'!I28</f>
        <v>0</v>
      </c>
      <c r="X19" s="446">
        <f t="shared" si="2"/>
        <v>0</v>
      </c>
      <c r="Y19" s="113">
        <f>'三菜'!J28</f>
        <v>0</v>
      </c>
      <c r="Z19" s="638"/>
      <c r="AA19" s="640">
        <f>'三菜'!H37</f>
        <v>0</v>
      </c>
      <c r="AB19" s="641"/>
      <c r="AC19" s="641"/>
      <c r="AD19" s="642"/>
      <c r="AE19" s="244">
        <f>'三菜'!I37</f>
        <v>0</v>
      </c>
      <c r="AF19" s="446">
        <f t="shared" si="3"/>
        <v>0</v>
      </c>
      <c r="AG19" s="113">
        <f>'三菜'!J37</f>
        <v>0</v>
      </c>
      <c r="AH19" s="638"/>
      <c r="AI19" s="640">
        <f>'三菜'!H46</f>
        <v>0</v>
      </c>
      <c r="AJ19" s="641"/>
      <c r="AK19" s="641"/>
      <c r="AL19" s="642"/>
      <c r="AM19" s="244">
        <f>'三菜'!I46</f>
        <v>0</v>
      </c>
      <c r="AN19" s="446">
        <f t="shared" si="4"/>
        <v>0</v>
      </c>
      <c r="AO19" s="113">
        <f>'三菜'!J46</f>
        <v>0</v>
      </c>
      <c r="AP19" s="116"/>
    </row>
    <row r="20" spans="1:42" ht="21.75">
      <c r="A20" s="646"/>
      <c r="B20" s="638"/>
      <c r="C20" s="643">
        <f>'三菜'!H11</f>
        <v>0</v>
      </c>
      <c r="D20" s="644"/>
      <c r="E20" s="644"/>
      <c r="F20" s="644"/>
      <c r="G20" s="244">
        <f>'三菜'!I11</f>
        <v>0</v>
      </c>
      <c r="H20" s="446">
        <f t="shared" si="0"/>
        <v>0</v>
      </c>
      <c r="I20" s="113">
        <f>'三菜'!J11</f>
        <v>0</v>
      </c>
      <c r="J20" s="638"/>
      <c r="K20" s="640">
        <f>'三菜'!H20</f>
        <v>0</v>
      </c>
      <c r="L20" s="641"/>
      <c r="M20" s="641"/>
      <c r="N20" s="642"/>
      <c r="O20" s="244">
        <f>'三菜'!I20</f>
        <v>0</v>
      </c>
      <c r="P20" s="446">
        <f t="shared" si="1"/>
        <v>0</v>
      </c>
      <c r="Q20" s="113">
        <f>'三菜'!J20</f>
        <v>0</v>
      </c>
      <c r="R20" s="638"/>
      <c r="S20" s="640">
        <f>'三菜'!H29</f>
        <v>0</v>
      </c>
      <c r="T20" s="641"/>
      <c r="U20" s="641"/>
      <c r="V20" s="642"/>
      <c r="W20" s="244">
        <f>'三菜'!I29</f>
        <v>0</v>
      </c>
      <c r="X20" s="446">
        <f t="shared" si="2"/>
        <v>0</v>
      </c>
      <c r="Y20" s="113">
        <f>'三菜'!J29</f>
        <v>0</v>
      </c>
      <c r="Z20" s="638"/>
      <c r="AA20" s="640">
        <f>'三菜'!H38</f>
        <v>0</v>
      </c>
      <c r="AB20" s="641"/>
      <c r="AC20" s="641"/>
      <c r="AD20" s="642"/>
      <c r="AE20" s="244">
        <f>'三菜'!I38</f>
        <v>0</v>
      </c>
      <c r="AF20" s="446">
        <f t="shared" si="3"/>
        <v>0</v>
      </c>
      <c r="AG20" s="113">
        <f>'三菜'!J38</f>
        <v>0</v>
      </c>
      <c r="AH20" s="638"/>
      <c r="AI20" s="640">
        <f>'三菜'!H47</f>
        <v>0</v>
      </c>
      <c r="AJ20" s="641"/>
      <c r="AK20" s="641"/>
      <c r="AL20" s="642"/>
      <c r="AM20" s="244">
        <f>'三菜'!I47</f>
        <v>0</v>
      </c>
      <c r="AN20" s="446">
        <f t="shared" si="4"/>
        <v>0</v>
      </c>
      <c r="AO20" s="113">
        <f>'三菜'!J47</f>
        <v>0</v>
      </c>
      <c r="AP20" s="116"/>
    </row>
    <row r="21" spans="1:42" ht="21" customHeight="1">
      <c r="A21" s="645" t="s">
        <v>27</v>
      </c>
      <c r="B21" s="637" t="str">
        <f>'三菜'!K4</f>
        <v>炒蘿蔓</v>
      </c>
      <c r="C21" s="643" t="str">
        <f>'三菜'!K5</f>
        <v>大陸妹切段</v>
      </c>
      <c r="D21" s="644"/>
      <c r="E21" s="644"/>
      <c r="F21" s="644"/>
      <c r="G21" s="244">
        <f>'三菜'!L5</f>
        <v>16</v>
      </c>
      <c r="H21" s="446">
        <f t="shared" si="0"/>
        <v>4.016</v>
      </c>
      <c r="I21" s="113" t="str">
        <f>'三菜'!M5</f>
        <v>Kg</v>
      </c>
      <c r="J21" s="637" t="str">
        <f>'三菜'!K13</f>
        <v>炒青江菜</v>
      </c>
      <c r="K21" s="643" t="str">
        <f>'三菜'!K14</f>
        <v>青江菜切段</v>
      </c>
      <c r="L21" s="644"/>
      <c r="M21" s="644"/>
      <c r="N21" s="644"/>
      <c r="O21" s="244">
        <f>'三菜'!L14</f>
        <v>16</v>
      </c>
      <c r="P21" s="446">
        <f t="shared" si="1"/>
        <v>4.016</v>
      </c>
      <c r="Q21" s="113" t="str">
        <f>'三菜'!M14</f>
        <v>Kg</v>
      </c>
      <c r="R21" s="637" t="str">
        <f>'三菜'!K22</f>
        <v>炒菠菜</v>
      </c>
      <c r="S21" s="640" t="str">
        <f>'三菜'!K23</f>
        <v>菠菜切段</v>
      </c>
      <c r="T21" s="641"/>
      <c r="U21" s="641"/>
      <c r="V21" s="642"/>
      <c r="W21" s="244">
        <f>'三菜'!L23</f>
        <v>16</v>
      </c>
      <c r="X21" s="446">
        <f t="shared" si="2"/>
        <v>4.016</v>
      </c>
      <c r="Y21" s="113" t="str">
        <f>'三菜'!M23</f>
        <v>Kg</v>
      </c>
      <c r="Z21" s="637" t="str">
        <f>'三菜'!K31</f>
        <v>蒜香油菜</v>
      </c>
      <c r="AA21" s="640" t="str">
        <f>'三菜'!K32</f>
        <v>油菜切段</v>
      </c>
      <c r="AB21" s="641"/>
      <c r="AC21" s="641"/>
      <c r="AD21" s="642"/>
      <c r="AE21" s="244">
        <f>'三菜'!L32</f>
        <v>16</v>
      </c>
      <c r="AF21" s="446">
        <f t="shared" si="3"/>
        <v>4.016</v>
      </c>
      <c r="AG21" s="113" t="str">
        <f>'三菜'!M32</f>
        <v>Kg</v>
      </c>
      <c r="AH21" s="637" t="str">
        <f>'三菜'!K40</f>
        <v>炒小白菜</v>
      </c>
      <c r="AI21" s="640" t="str">
        <f>'三菜'!K41</f>
        <v>小白菜切段</v>
      </c>
      <c r="AJ21" s="641"/>
      <c r="AK21" s="641"/>
      <c r="AL21" s="642"/>
      <c r="AM21" s="244">
        <f>'三菜'!L41</f>
        <v>16</v>
      </c>
      <c r="AN21" s="446">
        <f t="shared" si="4"/>
        <v>4.016</v>
      </c>
      <c r="AO21" s="113" t="str">
        <f>'三菜'!M41</f>
        <v>Kg</v>
      </c>
      <c r="AP21" s="116"/>
    </row>
    <row r="22" spans="1:42" ht="21.75">
      <c r="A22" s="646"/>
      <c r="B22" s="638"/>
      <c r="C22" s="643" t="str">
        <f>'三菜'!K6</f>
        <v>蒜末</v>
      </c>
      <c r="D22" s="644"/>
      <c r="E22" s="644"/>
      <c r="F22" s="644"/>
      <c r="G22" s="244">
        <f>'三菜'!L6</f>
        <v>0.2</v>
      </c>
      <c r="H22" s="446">
        <f t="shared" si="0"/>
        <v>0.0502</v>
      </c>
      <c r="I22" s="113" t="str">
        <f>'三菜'!M6</f>
        <v>Kg</v>
      </c>
      <c r="J22" s="638"/>
      <c r="K22" s="643" t="str">
        <f>'三菜'!K15</f>
        <v>薑絲</v>
      </c>
      <c r="L22" s="644"/>
      <c r="M22" s="644"/>
      <c r="N22" s="644"/>
      <c r="O22" s="244">
        <f>'三菜'!L15</f>
        <v>0.2</v>
      </c>
      <c r="P22" s="446">
        <f t="shared" si="1"/>
        <v>0.0502</v>
      </c>
      <c r="Q22" s="113" t="str">
        <f>'三菜'!M15</f>
        <v>Kg</v>
      </c>
      <c r="R22" s="638"/>
      <c r="S22" s="640" t="str">
        <f>'三菜'!K24</f>
        <v>蒜末</v>
      </c>
      <c r="T22" s="641"/>
      <c r="U22" s="641"/>
      <c r="V22" s="642"/>
      <c r="W22" s="244">
        <f>'三菜'!L24</f>
        <v>0.2</v>
      </c>
      <c r="X22" s="446">
        <f t="shared" si="2"/>
        <v>0.0502</v>
      </c>
      <c r="Y22" s="113" t="str">
        <f>'三菜'!M24</f>
        <v>Kg</v>
      </c>
      <c r="Z22" s="638"/>
      <c r="AA22" s="640" t="str">
        <f>'三菜'!K33</f>
        <v>蒜末</v>
      </c>
      <c r="AB22" s="641"/>
      <c r="AC22" s="641"/>
      <c r="AD22" s="642"/>
      <c r="AE22" s="244">
        <f>'三菜'!L33</f>
        <v>0.2</v>
      </c>
      <c r="AF22" s="446">
        <f t="shared" si="3"/>
        <v>0.0502</v>
      </c>
      <c r="AG22" s="113" t="str">
        <f>'三菜'!M33</f>
        <v>Kg</v>
      </c>
      <c r="AH22" s="638"/>
      <c r="AI22" s="640" t="str">
        <f>'三菜'!K42</f>
        <v>薑絲</v>
      </c>
      <c r="AJ22" s="641"/>
      <c r="AK22" s="641"/>
      <c r="AL22" s="642"/>
      <c r="AM22" s="244">
        <f>'三菜'!L42</f>
        <v>0.2</v>
      </c>
      <c r="AN22" s="446">
        <f t="shared" si="4"/>
        <v>0.0502</v>
      </c>
      <c r="AO22" s="113" t="str">
        <f>'三菜'!M42</f>
        <v>Kg</v>
      </c>
      <c r="AP22" s="116"/>
    </row>
    <row r="23" spans="1:42" ht="21.75">
      <c r="A23" s="646"/>
      <c r="B23" s="638"/>
      <c r="C23" s="643">
        <f>'三菜'!K7</f>
        <v>0</v>
      </c>
      <c r="D23" s="644"/>
      <c r="E23" s="644"/>
      <c r="F23" s="644"/>
      <c r="G23" s="244">
        <f>'三菜'!L7</f>
        <v>0</v>
      </c>
      <c r="H23" s="446">
        <f t="shared" si="0"/>
        <v>0</v>
      </c>
      <c r="I23" s="113">
        <f>'三菜'!M7</f>
        <v>0</v>
      </c>
      <c r="J23" s="638"/>
      <c r="K23" s="643">
        <f>'三菜'!K16</f>
        <v>0</v>
      </c>
      <c r="L23" s="644"/>
      <c r="M23" s="644"/>
      <c r="N23" s="644"/>
      <c r="O23" s="244">
        <f>'三菜'!L16</f>
        <v>0</v>
      </c>
      <c r="P23" s="446">
        <f t="shared" si="1"/>
        <v>0</v>
      </c>
      <c r="Q23" s="113">
        <f>'三菜'!M16</f>
        <v>0</v>
      </c>
      <c r="R23" s="638"/>
      <c r="S23" s="640">
        <f>'三菜'!K25</f>
        <v>0</v>
      </c>
      <c r="T23" s="641"/>
      <c r="U23" s="641"/>
      <c r="V23" s="642"/>
      <c r="W23" s="244">
        <f>'三菜'!L25</f>
        <v>0</v>
      </c>
      <c r="X23" s="446">
        <f t="shared" si="2"/>
        <v>0</v>
      </c>
      <c r="Y23" s="113">
        <f>'三菜'!M25</f>
        <v>0</v>
      </c>
      <c r="Z23" s="638"/>
      <c r="AA23" s="640">
        <f>'三菜'!K34</f>
        <v>0</v>
      </c>
      <c r="AB23" s="641"/>
      <c r="AC23" s="641"/>
      <c r="AD23" s="642"/>
      <c r="AE23" s="244">
        <f>'三菜'!L34</f>
        <v>0</v>
      </c>
      <c r="AF23" s="446">
        <f t="shared" si="3"/>
        <v>0</v>
      </c>
      <c r="AG23" s="113">
        <f>'三菜'!M34</f>
        <v>0</v>
      </c>
      <c r="AH23" s="638"/>
      <c r="AI23" s="640">
        <f>'三菜'!K43</f>
        <v>0</v>
      </c>
      <c r="AJ23" s="641"/>
      <c r="AK23" s="641"/>
      <c r="AL23" s="642"/>
      <c r="AM23" s="244">
        <f>'三菜'!L43</f>
        <v>0</v>
      </c>
      <c r="AN23" s="446">
        <f t="shared" si="4"/>
        <v>0</v>
      </c>
      <c r="AO23" s="113">
        <f>'三菜'!M43</f>
        <v>0</v>
      </c>
      <c r="AP23" s="116"/>
    </row>
    <row r="24" spans="1:42" ht="21.75">
      <c r="A24" s="646"/>
      <c r="B24" s="638"/>
      <c r="C24" s="643">
        <f>'三菜'!K8</f>
        <v>0</v>
      </c>
      <c r="D24" s="644"/>
      <c r="E24" s="644"/>
      <c r="F24" s="644"/>
      <c r="G24" s="244">
        <f>'三菜'!L8</f>
        <v>0</v>
      </c>
      <c r="H24" s="446">
        <f t="shared" si="0"/>
        <v>0</v>
      </c>
      <c r="I24" s="113">
        <f>'三菜'!M8</f>
        <v>0</v>
      </c>
      <c r="J24" s="638"/>
      <c r="K24" s="643">
        <f>'三菜'!K17</f>
        <v>0</v>
      </c>
      <c r="L24" s="644"/>
      <c r="M24" s="644"/>
      <c r="N24" s="644"/>
      <c r="O24" s="244">
        <f>'三菜'!L17</f>
        <v>0</v>
      </c>
      <c r="P24" s="446">
        <f t="shared" si="1"/>
        <v>0</v>
      </c>
      <c r="Q24" s="113">
        <f>'三菜'!M17</f>
        <v>0</v>
      </c>
      <c r="R24" s="638"/>
      <c r="S24" s="640">
        <f>'三菜'!K26</f>
        <v>0</v>
      </c>
      <c r="T24" s="641"/>
      <c r="U24" s="641"/>
      <c r="V24" s="642"/>
      <c r="W24" s="244">
        <f>'三菜'!L26</f>
        <v>0</v>
      </c>
      <c r="X24" s="446">
        <f t="shared" si="2"/>
        <v>0</v>
      </c>
      <c r="Y24" s="113">
        <f>'三菜'!M26</f>
        <v>0</v>
      </c>
      <c r="Z24" s="638"/>
      <c r="AA24" s="640">
        <f>'三菜'!K35</f>
        <v>0</v>
      </c>
      <c r="AB24" s="641"/>
      <c r="AC24" s="641"/>
      <c r="AD24" s="642"/>
      <c r="AE24" s="244">
        <f>'三菜'!L35</f>
        <v>0</v>
      </c>
      <c r="AF24" s="446">
        <f t="shared" si="3"/>
        <v>0</v>
      </c>
      <c r="AG24" s="113">
        <f>'三菜'!M35</f>
        <v>0</v>
      </c>
      <c r="AH24" s="638"/>
      <c r="AI24" s="640">
        <f>'三菜'!K44</f>
        <v>0</v>
      </c>
      <c r="AJ24" s="641"/>
      <c r="AK24" s="641"/>
      <c r="AL24" s="642"/>
      <c r="AM24" s="244">
        <f>'三菜'!L44</f>
        <v>0</v>
      </c>
      <c r="AN24" s="446">
        <f t="shared" si="4"/>
        <v>0</v>
      </c>
      <c r="AO24" s="113">
        <f>'三菜'!M44</f>
        <v>0</v>
      </c>
      <c r="AP24" s="116"/>
    </row>
    <row r="25" spans="1:42" ht="21.75">
      <c r="A25" s="646"/>
      <c r="B25" s="638"/>
      <c r="C25" s="643">
        <f>'三菜'!K9</f>
        <v>0</v>
      </c>
      <c r="D25" s="644"/>
      <c r="E25" s="644"/>
      <c r="F25" s="644"/>
      <c r="G25" s="244">
        <f>'三菜'!L9</f>
        <v>0</v>
      </c>
      <c r="H25" s="446">
        <f t="shared" si="0"/>
        <v>0</v>
      </c>
      <c r="I25" s="113">
        <f>'三菜'!M9</f>
        <v>0</v>
      </c>
      <c r="J25" s="638"/>
      <c r="K25" s="643">
        <f>'三菜'!K18</f>
        <v>0</v>
      </c>
      <c r="L25" s="644"/>
      <c r="M25" s="644"/>
      <c r="N25" s="644"/>
      <c r="O25" s="244">
        <f>'三菜'!L18</f>
        <v>0</v>
      </c>
      <c r="P25" s="446">
        <f t="shared" si="1"/>
        <v>0</v>
      </c>
      <c r="Q25" s="113">
        <f>'三菜'!M18</f>
        <v>0</v>
      </c>
      <c r="R25" s="639"/>
      <c r="S25" s="640">
        <f>'三菜'!K27</f>
        <v>0</v>
      </c>
      <c r="T25" s="641"/>
      <c r="U25" s="641"/>
      <c r="V25" s="642"/>
      <c r="W25" s="244">
        <f>'三菜'!L27</f>
        <v>0</v>
      </c>
      <c r="X25" s="446">
        <f t="shared" si="2"/>
        <v>0</v>
      </c>
      <c r="Y25" s="113">
        <f>'三菜'!M27</f>
        <v>0</v>
      </c>
      <c r="Z25" s="638"/>
      <c r="AA25" s="640">
        <f>'三菜'!K36</f>
        <v>0</v>
      </c>
      <c r="AB25" s="641"/>
      <c r="AC25" s="641"/>
      <c r="AD25" s="642"/>
      <c r="AE25" s="244">
        <f>'三菜'!L36</f>
        <v>0</v>
      </c>
      <c r="AF25" s="446">
        <f t="shared" si="3"/>
        <v>0</v>
      </c>
      <c r="AG25" s="113">
        <f>'三菜'!M36</f>
        <v>0</v>
      </c>
      <c r="AH25" s="638"/>
      <c r="AI25" s="640">
        <f>'三菜'!K45</f>
        <v>0</v>
      </c>
      <c r="AJ25" s="641"/>
      <c r="AK25" s="641"/>
      <c r="AL25" s="642"/>
      <c r="AM25" s="244">
        <f>'三菜'!L45</f>
        <v>0</v>
      </c>
      <c r="AN25" s="446">
        <f t="shared" si="4"/>
        <v>0</v>
      </c>
      <c r="AO25" s="113">
        <f>'三菜'!M45</f>
        <v>0</v>
      </c>
      <c r="AP25" s="116"/>
    </row>
    <row r="26" spans="1:42" ht="21" customHeight="1">
      <c r="A26" s="645" t="s">
        <v>28</v>
      </c>
      <c r="B26" s="637" t="str">
        <f>'三菜'!N4</f>
        <v>木須湯</v>
      </c>
      <c r="C26" s="643" t="str">
        <f>'三菜'!N5</f>
        <v>洗選蛋</v>
      </c>
      <c r="D26" s="644"/>
      <c r="E26" s="644"/>
      <c r="F26" s="644"/>
      <c r="G26" s="244">
        <f>'三菜'!O5</f>
        <v>2</v>
      </c>
      <c r="H26" s="446">
        <f t="shared" si="0"/>
        <v>0.502</v>
      </c>
      <c r="I26" s="113" t="str">
        <f>'三菜'!P5</f>
        <v>Kg</v>
      </c>
      <c r="J26" s="637" t="str">
        <f>'三菜'!N13</f>
        <v>冬瓜排骨湯</v>
      </c>
      <c r="K26" s="643" t="str">
        <f>'三菜'!N14</f>
        <v>冬瓜切中丁</v>
      </c>
      <c r="L26" s="644"/>
      <c r="M26" s="644"/>
      <c r="N26" s="644"/>
      <c r="O26" s="244">
        <f>'三菜'!O14</f>
        <v>7.6</v>
      </c>
      <c r="P26" s="446">
        <f t="shared" si="1"/>
        <v>1.9076</v>
      </c>
      <c r="Q26" s="113" t="str">
        <f>'三菜'!P14</f>
        <v>Kg</v>
      </c>
      <c r="R26" s="637">
        <f>'三菜'!N22</f>
        <v>0</v>
      </c>
      <c r="S26" s="640">
        <f>'三菜'!N23</f>
        <v>0</v>
      </c>
      <c r="T26" s="641"/>
      <c r="U26" s="641"/>
      <c r="V26" s="642"/>
      <c r="W26" s="244">
        <f>'三菜'!O23</f>
        <v>0</v>
      </c>
      <c r="X26" s="446">
        <f t="shared" si="2"/>
        <v>0</v>
      </c>
      <c r="Y26" s="113">
        <f>'三菜'!P23</f>
        <v>0</v>
      </c>
      <c r="Z26" s="637" t="str">
        <f>'三菜'!N31</f>
        <v>海芽蛋花湯</v>
      </c>
      <c r="AA26" s="640" t="str">
        <f>'三菜'!N32</f>
        <v>洗選蛋</v>
      </c>
      <c r="AB26" s="641"/>
      <c r="AC26" s="641"/>
      <c r="AD26" s="642"/>
      <c r="AE26" s="244">
        <f>'三菜'!O32</f>
        <v>4</v>
      </c>
      <c r="AF26" s="446">
        <f t="shared" si="3"/>
        <v>1.004</v>
      </c>
      <c r="AG26" s="113" t="str">
        <f>'三菜'!P32</f>
        <v>Kg</v>
      </c>
      <c r="AH26" s="637" t="str">
        <f>'三菜'!N40</f>
        <v>綠豆地瓜湯</v>
      </c>
      <c r="AI26" s="640" t="str">
        <f>'三菜'!N41</f>
        <v>綠豆</v>
      </c>
      <c r="AJ26" s="641"/>
      <c r="AK26" s="641"/>
      <c r="AL26" s="642"/>
      <c r="AM26" s="244">
        <f>'三菜'!O41</f>
        <v>5</v>
      </c>
      <c r="AN26" s="446">
        <f t="shared" si="4"/>
        <v>1.255</v>
      </c>
      <c r="AO26" s="113" t="str">
        <f>'三菜'!P41</f>
        <v>Kg</v>
      </c>
      <c r="AP26" s="116"/>
    </row>
    <row r="27" spans="1:42" ht="21.75">
      <c r="A27" s="646"/>
      <c r="B27" s="638"/>
      <c r="C27" s="643" t="str">
        <f>'三菜'!N6</f>
        <v>冬粉</v>
      </c>
      <c r="D27" s="644"/>
      <c r="E27" s="644"/>
      <c r="F27" s="644"/>
      <c r="G27" s="244">
        <f>'三菜'!O6</f>
        <v>1</v>
      </c>
      <c r="H27" s="446">
        <f t="shared" si="0"/>
        <v>0.251</v>
      </c>
      <c r="I27" s="113" t="str">
        <f>'三菜'!P6</f>
        <v>Kg</v>
      </c>
      <c r="J27" s="638"/>
      <c r="K27" s="643" t="str">
        <f>'三菜'!N15</f>
        <v>豬(龍骨丁-CAS)</v>
      </c>
      <c r="L27" s="644"/>
      <c r="M27" s="644"/>
      <c r="N27" s="644"/>
      <c r="O27" s="244">
        <f>'三菜'!O15</f>
        <v>2</v>
      </c>
      <c r="P27" s="446">
        <f t="shared" si="1"/>
        <v>0.502</v>
      </c>
      <c r="Q27" s="113" t="str">
        <f>'三菜'!P15</f>
        <v>Kg</v>
      </c>
      <c r="R27" s="638"/>
      <c r="S27" s="640">
        <f>'三菜'!N24</f>
        <v>0</v>
      </c>
      <c r="T27" s="641"/>
      <c r="U27" s="641"/>
      <c r="V27" s="642"/>
      <c r="W27" s="244">
        <f>'三菜'!O24</f>
        <v>0</v>
      </c>
      <c r="X27" s="446">
        <f t="shared" si="2"/>
        <v>0</v>
      </c>
      <c r="Y27" s="113">
        <f>'三菜'!P24</f>
        <v>0</v>
      </c>
      <c r="Z27" s="638"/>
      <c r="AA27" s="640" t="str">
        <f>'三菜'!N33</f>
        <v>乾海芽</v>
      </c>
      <c r="AB27" s="641"/>
      <c r="AC27" s="641"/>
      <c r="AD27" s="642"/>
      <c r="AE27" s="244">
        <f>'三菜'!O33</f>
        <v>0.4</v>
      </c>
      <c r="AF27" s="446">
        <f t="shared" si="3"/>
        <v>0.1004</v>
      </c>
      <c r="AG27" s="113" t="str">
        <f>'三菜'!P33</f>
        <v>Kg</v>
      </c>
      <c r="AH27" s="638"/>
      <c r="AI27" s="640" t="str">
        <f>'三菜'!N42</f>
        <v>地瓜小丁</v>
      </c>
      <c r="AJ27" s="641"/>
      <c r="AK27" s="641"/>
      <c r="AL27" s="642"/>
      <c r="AM27" s="244">
        <f>'三菜'!O42</f>
        <v>3.5</v>
      </c>
      <c r="AN27" s="446">
        <f t="shared" si="4"/>
        <v>0.8785</v>
      </c>
      <c r="AO27" s="113" t="str">
        <f>'三菜'!P42</f>
        <v>Kg</v>
      </c>
      <c r="AP27" s="116"/>
    </row>
    <row r="28" spans="1:42" ht="21.75">
      <c r="A28" s="646"/>
      <c r="B28" s="638"/>
      <c r="C28" s="643" t="str">
        <f>'三菜'!N7</f>
        <v>肉絲-溫體</v>
      </c>
      <c r="D28" s="644"/>
      <c r="E28" s="644"/>
      <c r="F28" s="644"/>
      <c r="G28" s="244">
        <f>'三菜'!O7</f>
        <v>0.6</v>
      </c>
      <c r="H28" s="446">
        <f t="shared" si="0"/>
        <v>0.15059999999999998</v>
      </c>
      <c r="I28" s="113" t="str">
        <f>'三菜'!P7</f>
        <v>Kg</v>
      </c>
      <c r="J28" s="638"/>
      <c r="K28" s="643" t="str">
        <f>'三菜'!N16</f>
        <v>薑片</v>
      </c>
      <c r="L28" s="644"/>
      <c r="M28" s="644"/>
      <c r="N28" s="644"/>
      <c r="O28" s="244">
        <f>'三菜'!O16</f>
        <v>0.2</v>
      </c>
      <c r="P28" s="446">
        <f t="shared" si="1"/>
        <v>0.0502</v>
      </c>
      <c r="Q28" s="113" t="str">
        <f>'三菜'!P16</f>
        <v>Kg</v>
      </c>
      <c r="R28" s="638"/>
      <c r="S28" s="640">
        <f>'三菜'!N25</f>
        <v>0</v>
      </c>
      <c r="T28" s="641"/>
      <c r="U28" s="641"/>
      <c r="V28" s="642"/>
      <c r="W28" s="244">
        <f>'三菜'!O25</f>
        <v>0</v>
      </c>
      <c r="X28" s="446">
        <f t="shared" si="2"/>
        <v>0</v>
      </c>
      <c r="Y28" s="113">
        <f>'三菜'!P25</f>
        <v>0</v>
      </c>
      <c r="Z28" s="638"/>
      <c r="AA28" s="640" t="str">
        <f>'三菜'!N34</f>
        <v>青蔥珠(冷凍)</v>
      </c>
      <c r="AB28" s="641"/>
      <c r="AC28" s="641"/>
      <c r="AD28" s="642"/>
      <c r="AE28" s="244">
        <f>'三菜'!O34</f>
        <v>0.2</v>
      </c>
      <c r="AF28" s="446">
        <f t="shared" si="3"/>
        <v>0.0502</v>
      </c>
      <c r="AG28" s="113" t="str">
        <f>'三菜'!P34</f>
        <v>Kg</v>
      </c>
      <c r="AH28" s="638"/>
      <c r="AI28" s="640">
        <f>'三菜'!N43</f>
        <v>0</v>
      </c>
      <c r="AJ28" s="641"/>
      <c r="AK28" s="641"/>
      <c r="AL28" s="642"/>
      <c r="AM28" s="244">
        <f>'三菜'!O43</f>
        <v>0</v>
      </c>
      <c r="AN28" s="446">
        <f t="shared" si="4"/>
        <v>0</v>
      </c>
      <c r="AO28" s="113">
        <f>'三菜'!P43</f>
        <v>0</v>
      </c>
      <c r="AP28" s="116"/>
    </row>
    <row r="29" spans="1:42" ht="21.75">
      <c r="A29" s="646"/>
      <c r="B29" s="638"/>
      <c r="C29" s="643" t="str">
        <f>'三菜'!N8</f>
        <v>紅蘿蔔切絲</v>
      </c>
      <c r="D29" s="644"/>
      <c r="E29" s="644"/>
      <c r="F29" s="644"/>
      <c r="G29" s="244">
        <f>'三菜'!O8</f>
        <v>0.6</v>
      </c>
      <c r="H29" s="446">
        <f t="shared" si="0"/>
        <v>0.15059999999999998</v>
      </c>
      <c r="I29" s="113" t="str">
        <f>'三菜'!P8</f>
        <v>Kg</v>
      </c>
      <c r="J29" s="638"/>
      <c r="K29" s="643">
        <f>'三菜'!N17</f>
        <v>0</v>
      </c>
      <c r="L29" s="644"/>
      <c r="M29" s="644"/>
      <c r="N29" s="644"/>
      <c r="O29" s="244">
        <f>'三菜'!O17</f>
        <v>0</v>
      </c>
      <c r="P29" s="446">
        <f t="shared" si="1"/>
        <v>0</v>
      </c>
      <c r="Q29" s="113">
        <f>'三菜'!P17</f>
        <v>0</v>
      </c>
      <c r="R29" s="638"/>
      <c r="S29" s="640">
        <f>'三菜'!N26</f>
        <v>0</v>
      </c>
      <c r="T29" s="641"/>
      <c r="U29" s="641"/>
      <c r="V29" s="642"/>
      <c r="W29" s="244">
        <f>'三菜'!O26</f>
        <v>0</v>
      </c>
      <c r="X29" s="446">
        <f t="shared" si="2"/>
        <v>0</v>
      </c>
      <c r="Y29" s="113">
        <f>'三菜'!P26</f>
        <v>0</v>
      </c>
      <c r="Z29" s="638"/>
      <c r="AA29" s="640">
        <f>'三菜'!N35</f>
        <v>0</v>
      </c>
      <c r="AB29" s="641"/>
      <c r="AC29" s="641"/>
      <c r="AD29" s="642"/>
      <c r="AE29" s="244">
        <f>'三菜'!O35</f>
        <v>0</v>
      </c>
      <c r="AF29" s="446">
        <f t="shared" si="3"/>
        <v>0</v>
      </c>
      <c r="AG29" s="113">
        <f>'三菜'!P35</f>
        <v>0</v>
      </c>
      <c r="AH29" s="638"/>
      <c r="AI29" s="640">
        <f>'三菜'!N44</f>
        <v>0</v>
      </c>
      <c r="AJ29" s="641"/>
      <c r="AK29" s="641"/>
      <c r="AL29" s="642"/>
      <c r="AM29" s="244">
        <f>'三菜'!O44</f>
        <v>0</v>
      </c>
      <c r="AN29" s="446">
        <f t="shared" si="4"/>
        <v>0</v>
      </c>
      <c r="AO29" s="113">
        <f>'三菜'!P44</f>
        <v>0</v>
      </c>
      <c r="AP29" s="116"/>
    </row>
    <row r="30" spans="1:42" ht="21.75">
      <c r="A30" s="646"/>
      <c r="B30" s="638"/>
      <c r="C30" s="643" t="str">
        <f>'三菜'!N9</f>
        <v>濕木耳切絲</v>
      </c>
      <c r="D30" s="644"/>
      <c r="E30" s="644"/>
      <c r="F30" s="644"/>
      <c r="G30" s="244">
        <f>'三菜'!O9</f>
        <v>0.6</v>
      </c>
      <c r="H30" s="446">
        <f t="shared" si="0"/>
        <v>0.15059999999999998</v>
      </c>
      <c r="I30" s="113" t="str">
        <f>'三菜'!P9</f>
        <v>Kg</v>
      </c>
      <c r="J30" s="638"/>
      <c r="K30" s="643">
        <f>'三菜'!N18</f>
        <v>0</v>
      </c>
      <c r="L30" s="644"/>
      <c r="M30" s="644"/>
      <c r="N30" s="644"/>
      <c r="O30" s="244">
        <f>'三菜'!O18</f>
        <v>0</v>
      </c>
      <c r="P30" s="446">
        <f t="shared" si="1"/>
        <v>0</v>
      </c>
      <c r="Q30" s="113">
        <f>'三菜'!P18</f>
        <v>0</v>
      </c>
      <c r="R30" s="638"/>
      <c r="S30" s="640">
        <f>'三菜'!N27</f>
        <v>0</v>
      </c>
      <c r="T30" s="641"/>
      <c r="U30" s="641"/>
      <c r="V30" s="642"/>
      <c r="W30" s="244">
        <f>'三菜'!O27</f>
        <v>0</v>
      </c>
      <c r="X30" s="446">
        <f t="shared" si="2"/>
        <v>0</v>
      </c>
      <c r="Y30" s="113">
        <f>'三菜'!P27</f>
        <v>0</v>
      </c>
      <c r="Z30" s="638"/>
      <c r="AA30" s="640">
        <f>'三菜'!N36</f>
        <v>0</v>
      </c>
      <c r="AB30" s="641"/>
      <c r="AC30" s="641"/>
      <c r="AD30" s="642"/>
      <c r="AE30" s="244">
        <f>'三菜'!O36</f>
        <v>0</v>
      </c>
      <c r="AF30" s="446">
        <f t="shared" si="3"/>
        <v>0</v>
      </c>
      <c r="AG30" s="113">
        <f>'三菜'!P36</f>
        <v>0</v>
      </c>
      <c r="AH30" s="638"/>
      <c r="AI30" s="640">
        <f>'三菜'!N45</f>
        <v>0</v>
      </c>
      <c r="AJ30" s="641"/>
      <c r="AK30" s="641"/>
      <c r="AL30" s="642"/>
      <c r="AM30" s="244">
        <f>'三菜'!O45</f>
        <v>0</v>
      </c>
      <c r="AN30" s="446">
        <f t="shared" si="4"/>
        <v>0</v>
      </c>
      <c r="AO30" s="113">
        <f>'三菜'!P45</f>
        <v>0</v>
      </c>
      <c r="AP30" s="116"/>
    </row>
    <row r="31" spans="1:42" ht="21.75">
      <c r="A31" s="646"/>
      <c r="B31" s="638"/>
      <c r="C31" s="643">
        <f>'三菜'!N10</f>
        <v>0</v>
      </c>
      <c r="D31" s="644"/>
      <c r="E31" s="644"/>
      <c r="F31" s="644"/>
      <c r="G31" s="244">
        <f>'三菜'!O10</f>
        <v>0</v>
      </c>
      <c r="H31" s="446">
        <f t="shared" si="0"/>
        <v>0</v>
      </c>
      <c r="I31" s="113">
        <f>'三菜'!P10</f>
        <v>0</v>
      </c>
      <c r="J31" s="638"/>
      <c r="K31" s="643">
        <f>'三菜'!N19</f>
        <v>0</v>
      </c>
      <c r="L31" s="644"/>
      <c r="M31" s="644"/>
      <c r="N31" s="644"/>
      <c r="O31" s="244">
        <f>'三菜'!O19</f>
        <v>0</v>
      </c>
      <c r="P31" s="446">
        <f t="shared" si="1"/>
        <v>0</v>
      </c>
      <c r="Q31" s="113">
        <f>'三菜'!P19</f>
        <v>0</v>
      </c>
      <c r="R31" s="638"/>
      <c r="S31" s="640">
        <f>'三菜'!N28</f>
        <v>0</v>
      </c>
      <c r="T31" s="641"/>
      <c r="U31" s="641"/>
      <c r="V31" s="642"/>
      <c r="W31" s="244">
        <f>'三菜'!O28</f>
        <v>0</v>
      </c>
      <c r="X31" s="446">
        <f t="shared" si="2"/>
        <v>0</v>
      </c>
      <c r="Y31" s="113">
        <f>'三菜'!P28</f>
        <v>0</v>
      </c>
      <c r="Z31" s="638"/>
      <c r="AA31" s="640">
        <f>'三菜'!N37</f>
        <v>0</v>
      </c>
      <c r="AB31" s="641"/>
      <c r="AC31" s="641"/>
      <c r="AD31" s="642"/>
      <c r="AE31" s="244">
        <f>'三菜'!O37</f>
        <v>0</v>
      </c>
      <c r="AF31" s="446">
        <f t="shared" si="3"/>
        <v>0</v>
      </c>
      <c r="AG31" s="113">
        <f>'三菜'!P37</f>
        <v>0</v>
      </c>
      <c r="AH31" s="638"/>
      <c r="AI31" s="640">
        <f>'三菜'!N46</f>
        <v>0</v>
      </c>
      <c r="AJ31" s="641"/>
      <c r="AK31" s="641"/>
      <c r="AL31" s="642"/>
      <c r="AM31" s="244">
        <f>'三菜'!O46</f>
        <v>0</v>
      </c>
      <c r="AN31" s="446">
        <f t="shared" si="4"/>
        <v>0</v>
      </c>
      <c r="AO31" s="113">
        <f>'三菜'!P46</f>
        <v>0</v>
      </c>
      <c r="AP31" s="117"/>
    </row>
    <row r="32" spans="1:42" ht="21.75">
      <c r="A32" s="646"/>
      <c r="B32" s="638"/>
      <c r="C32" s="643">
        <f>'三菜'!N11</f>
        <v>0</v>
      </c>
      <c r="D32" s="644"/>
      <c r="E32" s="644"/>
      <c r="F32" s="644"/>
      <c r="G32" s="244">
        <f>'三菜'!O11</f>
        <v>0</v>
      </c>
      <c r="H32" s="446">
        <f t="shared" si="0"/>
        <v>0</v>
      </c>
      <c r="I32" s="113">
        <f>'三菜'!P11</f>
        <v>0</v>
      </c>
      <c r="J32" s="638"/>
      <c r="K32" s="643">
        <f>'三菜'!N20</f>
        <v>0</v>
      </c>
      <c r="L32" s="644"/>
      <c r="M32" s="644"/>
      <c r="N32" s="644"/>
      <c r="O32" s="244">
        <f>'三菜'!O20</f>
        <v>0</v>
      </c>
      <c r="P32" s="446">
        <f t="shared" si="1"/>
        <v>0</v>
      </c>
      <c r="Q32" s="113">
        <f>'三菜'!P20</f>
        <v>0</v>
      </c>
      <c r="R32" s="638"/>
      <c r="S32" s="640">
        <f>'三菜'!N29</f>
        <v>0</v>
      </c>
      <c r="T32" s="641"/>
      <c r="U32" s="641"/>
      <c r="V32" s="642"/>
      <c r="W32" s="244">
        <f>'三菜'!O29</f>
        <v>0</v>
      </c>
      <c r="X32" s="446">
        <f t="shared" si="2"/>
        <v>0</v>
      </c>
      <c r="Y32" s="113">
        <f>'三菜'!P29</f>
        <v>0</v>
      </c>
      <c r="Z32" s="638"/>
      <c r="AA32" s="640">
        <f>'三菜'!N38</f>
        <v>0</v>
      </c>
      <c r="AB32" s="641"/>
      <c r="AC32" s="641"/>
      <c r="AD32" s="642"/>
      <c r="AE32" s="244">
        <f>'三菜'!O38</f>
        <v>0</v>
      </c>
      <c r="AF32" s="446">
        <f t="shared" si="3"/>
        <v>0</v>
      </c>
      <c r="AG32" s="113">
        <f>'三菜'!P38</f>
        <v>0</v>
      </c>
      <c r="AH32" s="638"/>
      <c r="AI32" s="640">
        <f>'三菜'!N47</f>
        <v>0</v>
      </c>
      <c r="AJ32" s="641"/>
      <c r="AK32" s="641"/>
      <c r="AL32" s="642"/>
      <c r="AM32" s="244">
        <f>'三菜'!O47</f>
        <v>0</v>
      </c>
      <c r="AN32" s="446">
        <f t="shared" si="4"/>
        <v>0</v>
      </c>
      <c r="AO32" s="113">
        <f>'三菜'!P47</f>
        <v>0</v>
      </c>
      <c r="AP32" s="118"/>
    </row>
    <row r="33" spans="1:42" ht="22.5" thickBot="1">
      <c r="A33" s="668">
        <f>'三菜'!Q4</f>
        <v>0</v>
      </c>
      <c r="B33" s="669"/>
      <c r="C33" s="669"/>
      <c r="D33" s="669"/>
      <c r="E33" s="669"/>
      <c r="F33" s="670"/>
      <c r="G33" s="114"/>
      <c r="H33" s="114"/>
      <c r="I33" s="119" t="s">
        <v>48</v>
      </c>
      <c r="J33" s="671" t="str">
        <f>'三菜'!Q13</f>
        <v>當季水果</v>
      </c>
      <c r="K33" s="671"/>
      <c r="L33" s="671"/>
      <c r="M33" s="671"/>
      <c r="N33" s="671"/>
      <c r="O33" s="245"/>
      <c r="P33" s="246"/>
      <c r="Q33" s="119" t="s">
        <v>48</v>
      </c>
      <c r="R33" s="671">
        <f>'三菜'!Q22</f>
        <v>0</v>
      </c>
      <c r="S33" s="671"/>
      <c r="T33" s="671"/>
      <c r="U33" s="671"/>
      <c r="V33" s="671"/>
      <c r="W33" s="115"/>
      <c r="X33" s="114"/>
      <c r="Y33" s="119" t="s">
        <v>48</v>
      </c>
      <c r="Z33" s="671" t="str">
        <f>'三菜'!Q31</f>
        <v>當季水果</v>
      </c>
      <c r="AA33" s="671"/>
      <c r="AB33" s="671"/>
      <c r="AC33" s="671"/>
      <c r="AD33" s="671"/>
      <c r="AE33" s="115"/>
      <c r="AF33" s="114"/>
      <c r="AG33" s="119" t="s">
        <v>48</v>
      </c>
      <c r="AH33" s="671">
        <f>'三菜'!Q40</f>
        <v>0</v>
      </c>
      <c r="AI33" s="671"/>
      <c r="AJ33" s="671"/>
      <c r="AK33" s="671"/>
      <c r="AL33" s="671"/>
      <c r="AM33" s="115"/>
      <c r="AN33" s="114"/>
      <c r="AO33" s="119" t="s">
        <v>48</v>
      </c>
      <c r="AP33" s="117"/>
    </row>
    <row r="34" spans="1:42" ht="16.5" customHeight="1">
      <c r="A34" s="656" t="s">
        <v>49</v>
      </c>
      <c r="B34" s="659" t="s">
        <v>50</v>
      </c>
      <c r="C34" s="660"/>
      <c r="D34" s="661"/>
      <c r="E34" s="68" t="s">
        <v>51</v>
      </c>
      <c r="F34" s="68" t="s">
        <v>64</v>
      </c>
      <c r="G34" s="69" t="s">
        <v>63</v>
      </c>
      <c r="H34" s="106" t="s">
        <v>54</v>
      </c>
      <c r="I34" s="70"/>
      <c r="J34" s="665" t="s">
        <v>50</v>
      </c>
      <c r="K34" s="666"/>
      <c r="L34" s="667"/>
      <c r="M34" s="86" t="s">
        <v>51</v>
      </c>
      <c r="N34" s="86" t="s">
        <v>52</v>
      </c>
      <c r="O34" s="87" t="s">
        <v>53</v>
      </c>
      <c r="P34" s="88" t="s">
        <v>54</v>
      </c>
      <c r="Q34" s="89"/>
      <c r="R34" s="659" t="s">
        <v>50</v>
      </c>
      <c r="S34" s="660"/>
      <c r="T34" s="661"/>
      <c r="U34" s="86" t="s">
        <v>51</v>
      </c>
      <c r="V34" s="86" t="s">
        <v>52</v>
      </c>
      <c r="W34" s="87" t="s">
        <v>53</v>
      </c>
      <c r="X34" s="88" t="s">
        <v>54</v>
      </c>
      <c r="Y34" s="89"/>
      <c r="Z34" s="665" t="s">
        <v>50</v>
      </c>
      <c r="AA34" s="666"/>
      <c r="AB34" s="667"/>
      <c r="AC34" s="86" t="s">
        <v>51</v>
      </c>
      <c r="AD34" s="86" t="s">
        <v>52</v>
      </c>
      <c r="AE34" s="87" t="s">
        <v>53</v>
      </c>
      <c r="AF34" s="88" t="s">
        <v>54</v>
      </c>
      <c r="AG34" s="89"/>
      <c r="AH34" s="665" t="s">
        <v>50</v>
      </c>
      <c r="AI34" s="666"/>
      <c r="AJ34" s="667"/>
      <c r="AK34" s="86" t="s">
        <v>51</v>
      </c>
      <c r="AL34" s="86" t="s">
        <v>52</v>
      </c>
      <c r="AM34" s="90" t="s">
        <v>53</v>
      </c>
      <c r="AN34" s="88" t="s">
        <v>54</v>
      </c>
      <c r="AO34" s="125"/>
      <c r="AP34" s="91"/>
    </row>
    <row r="35" spans="1:42" ht="17.25" customHeight="1" thickBot="1">
      <c r="A35" s="657"/>
      <c r="B35" s="662"/>
      <c r="C35" s="663"/>
      <c r="D35" s="664"/>
      <c r="E35" s="71" t="str">
        <f>MID('三菜'!R9,1,LEN('三菜'!R9)-1)</f>
        <v>32.4 </v>
      </c>
      <c r="F35" s="71" t="str">
        <f>MID('三菜'!R7,1,LEN('三菜'!R7)-1)</f>
        <v>18.6 </v>
      </c>
      <c r="G35" s="71" t="str">
        <f>MID('三菜'!R5,1,LEN('三菜'!R5)-1)</f>
        <v>97.9 </v>
      </c>
      <c r="H35" s="71" t="str">
        <f>MID('三菜'!R11,1,LEN('三菜'!R11)-2)</f>
        <v>691</v>
      </c>
      <c r="I35" s="74"/>
      <c r="J35" s="662"/>
      <c r="K35" s="663"/>
      <c r="L35" s="664"/>
      <c r="M35" s="71" t="str">
        <f>MID('三菜'!R18,1,LEN('三菜'!R18)-1)</f>
        <v>22.7 </v>
      </c>
      <c r="N35" s="71" t="str">
        <f>MID('三菜'!R16,1,LEN('三菜'!R16)-1)</f>
        <v>12.8 </v>
      </c>
      <c r="O35" s="71" t="str">
        <f>MID('三菜'!R14,1,LEN('三菜'!R14)-1)</f>
        <v>85.5 </v>
      </c>
      <c r="P35" s="71" t="str">
        <f>MID('三菜'!R20,1,LEN('三菜'!R20)-2)</f>
        <v>558</v>
      </c>
      <c r="Q35" s="74"/>
      <c r="R35" s="662"/>
      <c r="S35" s="663"/>
      <c r="T35" s="664"/>
      <c r="U35" s="71" t="str">
        <f>MID('三菜'!R27,1,LEN('三菜'!R27)-1)</f>
        <v>21.1 </v>
      </c>
      <c r="V35" s="71" t="str">
        <f>MID('三菜'!R25,1,LEN('三菜'!R25)-1)</f>
        <v>19.8 </v>
      </c>
      <c r="W35" s="71" t="str">
        <f>MID('三菜'!R23,1,LEN('三菜'!R23)-1)</f>
        <v>80.3 </v>
      </c>
      <c r="X35" s="73" t="str">
        <f>MID('三菜'!R29,1,LEN('三菜'!R29)-2)</f>
        <v>583</v>
      </c>
      <c r="Y35" s="74"/>
      <c r="Z35" s="662"/>
      <c r="AA35" s="663"/>
      <c r="AB35" s="664"/>
      <c r="AC35" s="71" t="str">
        <f>MID('三菜'!R36,1,LEN('三菜'!R36)-1)</f>
        <v>21.4 </v>
      </c>
      <c r="AD35" s="71" t="str">
        <f>MID('三菜'!R34,1,LEN('三菜'!R34)-1)</f>
        <v>14.4 </v>
      </c>
      <c r="AE35" s="71" t="str">
        <f>MID('三菜'!R32,1,LEN('三菜'!R32)-1)</f>
        <v>96.7 </v>
      </c>
      <c r="AF35" s="73" t="str">
        <f>MID('三菜'!R38,1,LEN('三菜'!R38)-2)</f>
        <v>604</v>
      </c>
      <c r="AG35" s="74"/>
      <c r="AH35" s="662"/>
      <c r="AI35" s="663"/>
      <c r="AJ35" s="664"/>
      <c r="AK35" s="71" t="str">
        <f>MID('三菜'!R45,1,LEN('三菜'!R45)-1)</f>
        <v>22.8 </v>
      </c>
      <c r="AL35" s="71" t="str">
        <f>MID('三菜'!R43,1,LEN('三菜'!R43)-1)</f>
        <v>25.3 </v>
      </c>
      <c r="AM35" s="72" t="str">
        <f>MID('三菜'!R41,1,LEN('三菜'!R41)-1)</f>
        <v>100.8 </v>
      </c>
      <c r="AN35" s="73" t="str">
        <f>MID('三菜'!R47,1,LEN('三菜'!R47)-2)</f>
        <v>728</v>
      </c>
      <c r="AO35" s="126"/>
      <c r="AP35" s="93"/>
    </row>
    <row r="36" spans="1:42" ht="55.5" thickBot="1">
      <c r="A36" s="657"/>
      <c r="B36" s="109" t="s">
        <v>55</v>
      </c>
      <c r="C36" s="538" t="s">
        <v>198</v>
      </c>
      <c r="D36" s="83" t="s">
        <v>199</v>
      </c>
      <c r="E36" s="82" t="s">
        <v>56</v>
      </c>
      <c r="F36" s="82" t="s">
        <v>29</v>
      </c>
      <c r="G36" s="84" t="s">
        <v>57</v>
      </c>
      <c r="H36" s="107" t="s">
        <v>58</v>
      </c>
      <c r="I36" s="75"/>
      <c r="J36" s="109" t="s">
        <v>55</v>
      </c>
      <c r="K36" s="538" t="s">
        <v>198</v>
      </c>
      <c r="L36" s="83" t="s">
        <v>199</v>
      </c>
      <c r="M36" s="82" t="s">
        <v>56</v>
      </c>
      <c r="N36" s="82" t="s">
        <v>29</v>
      </c>
      <c r="O36" s="84" t="s">
        <v>57</v>
      </c>
      <c r="P36" s="85" t="s">
        <v>58</v>
      </c>
      <c r="Q36" s="75"/>
      <c r="R36" s="109" t="s">
        <v>55</v>
      </c>
      <c r="S36" s="538" t="s">
        <v>198</v>
      </c>
      <c r="T36" s="83" t="s">
        <v>199</v>
      </c>
      <c r="U36" s="82" t="s">
        <v>56</v>
      </c>
      <c r="V36" s="82" t="s">
        <v>29</v>
      </c>
      <c r="W36" s="84" t="s">
        <v>57</v>
      </c>
      <c r="X36" s="85" t="s">
        <v>58</v>
      </c>
      <c r="Y36" s="75"/>
      <c r="Z36" s="109" t="s">
        <v>55</v>
      </c>
      <c r="AA36" s="538" t="s">
        <v>198</v>
      </c>
      <c r="AB36" s="83" t="s">
        <v>199</v>
      </c>
      <c r="AC36" s="82" t="s">
        <v>56</v>
      </c>
      <c r="AD36" s="82" t="s">
        <v>29</v>
      </c>
      <c r="AE36" s="84" t="s">
        <v>57</v>
      </c>
      <c r="AF36" s="85" t="s">
        <v>58</v>
      </c>
      <c r="AG36" s="75"/>
      <c r="AH36" s="109" t="s">
        <v>55</v>
      </c>
      <c r="AI36" s="538" t="s">
        <v>198</v>
      </c>
      <c r="AJ36" s="83" t="s">
        <v>199</v>
      </c>
      <c r="AK36" s="82" t="s">
        <v>56</v>
      </c>
      <c r="AL36" s="82" t="s">
        <v>29</v>
      </c>
      <c r="AM36" s="84" t="s">
        <v>57</v>
      </c>
      <c r="AN36" s="85" t="s">
        <v>58</v>
      </c>
      <c r="AO36" s="127"/>
      <c r="AP36" s="92"/>
    </row>
    <row r="37" spans="1:42" ht="54.75">
      <c r="A37" s="657"/>
      <c r="B37" s="109" t="s">
        <v>59</v>
      </c>
      <c r="C37" s="76"/>
      <c r="D37" s="77"/>
      <c r="E37" s="77"/>
      <c r="F37" s="77"/>
      <c r="G37" s="78"/>
      <c r="H37" s="243">
        <f>C37*70+D37*90+E37*25+F37*60+G37*45</f>
        <v>0</v>
      </c>
      <c r="I37" s="79"/>
      <c r="J37" s="109" t="s">
        <v>59</v>
      </c>
      <c r="K37" s="104"/>
      <c r="L37" s="102"/>
      <c r="M37" s="102"/>
      <c r="N37" s="102"/>
      <c r="O37" s="102"/>
      <c r="P37" s="243">
        <f>K37*70+L37*90+M37*25+N37*60+O37*45</f>
        <v>0</v>
      </c>
      <c r="Q37" s="79"/>
      <c r="R37" s="109" t="s">
        <v>59</v>
      </c>
      <c r="S37" s="104"/>
      <c r="T37" s="102"/>
      <c r="U37" s="102"/>
      <c r="V37" s="102"/>
      <c r="W37" s="102"/>
      <c r="X37" s="243">
        <f>S37*70+T37*90+U37*25+V37*60+W37*45</f>
        <v>0</v>
      </c>
      <c r="Y37" s="79"/>
      <c r="Z37" s="109" t="s">
        <v>59</v>
      </c>
      <c r="AA37" s="104"/>
      <c r="AB37" s="102"/>
      <c r="AC37" s="102"/>
      <c r="AD37" s="102"/>
      <c r="AE37" s="102"/>
      <c r="AF37" s="243">
        <f>AA37*70+AB37*90+AC37*25+AD37*60+AE37*45</f>
        <v>0</v>
      </c>
      <c r="AG37" s="79"/>
      <c r="AH37" s="109" t="s">
        <v>59</v>
      </c>
      <c r="AI37" s="104"/>
      <c r="AJ37" s="102"/>
      <c r="AK37" s="102"/>
      <c r="AL37" s="102"/>
      <c r="AM37" s="103"/>
      <c r="AN37" s="243">
        <f>AI37*70+AJ37*90+AK37*25+AL37*60+AM37*45</f>
        <v>0</v>
      </c>
      <c r="AO37" s="128"/>
      <c r="AP37" s="94"/>
    </row>
    <row r="38" spans="1:42" ht="45.75" thickBot="1">
      <c r="A38" s="658"/>
      <c r="B38" s="80" t="s">
        <v>60</v>
      </c>
      <c r="C38" s="105">
        <v>6</v>
      </c>
      <c r="D38" s="105">
        <v>2</v>
      </c>
      <c r="E38" s="105">
        <v>2</v>
      </c>
      <c r="F38" s="105">
        <v>1</v>
      </c>
      <c r="G38" s="100">
        <v>3</v>
      </c>
      <c r="H38" s="101">
        <v>850</v>
      </c>
      <c r="I38" s="81"/>
      <c r="J38" s="80" t="s">
        <v>60</v>
      </c>
      <c r="K38" s="105">
        <v>6</v>
      </c>
      <c r="L38" s="105">
        <v>2</v>
      </c>
      <c r="M38" s="105">
        <v>2</v>
      </c>
      <c r="N38" s="105">
        <v>1</v>
      </c>
      <c r="O38" s="100">
        <v>3</v>
      </c>
      <c r="P38" s="101">
        <v>850</v>
      </c>
      <c r="Q38" s="81"/>
      <c r="R38" s="80" t="s">
        <v>60</v>
      </c>
      <c r="S38" s="105">
        <v>6</v>
      </c>
      <c r="T38" s="105">
        <v>2</v>
      </c>
      <c r="U38" s="105">
        <v>2</v>
      </c>
      <c r="V38" s="105">
        <v>1</v>
      </c>
      <c r="W38" s="100">
        <v>3</v>
      </c>
      <c r="X38" s="101">
        <v>850</v>
      </c>
      <c r="Y38" s="81"/>
      <c r="Z38" s="80" t="s">
        <v>60</v>
      </c>
      <c r="AA38" s="105">
        <v>6</v>
      </c>
      <c r="AB38" s="105">
        <v>2</v>
      </c>
      <c r="AC38" s="105">
        <v>2</v>
      </c>
      <c r="AD38" s="105">
        <v>1</v>
      </c>
      <c r="AE38" s="100">
        <v>3</v>
      </c>
      <c r="AF38" s="101">
        <v>850</v>
      </c>
      <c r="AG38" s="81"/>
      <c r="AH38" s="80" t="s">
        <v>60</v>
      </c>
      <c r="AI38" s="105">
        <v>6</v>
      </c>
      <c r="AJ38" s="105">
        <v>2</v>
      </c>
      <c r="AK38" s="105">
        <v>2</v>
      </c>
      <c r="AL38" s="105">
        <v>1</v>
      </c>
      <c r="AM38" s="100">
        <v>3</v>
      </c>
      <c r="AN38" s="101">
        <v>850</v>
      </c>
      <c r="AO38" s="129"/>
      <c r="AP38" s="95"/>
    </row>
    <row r="39" spans="1:42" ht="21.75">
      <c r="A39" s="96" t="s">
        <v>61</v>
      </c>
      <c r="B39" s="99"/>
      <c r="C39" s="99"/>
      <c r="D39" s="99"/>
      <c r="E39" s="99"/>
      <c r="F39" s="99"/>
      <c r="G39" s="97"/>
      <c r="H39" s="108"/>
      <c r="I39" s="98"/>
      <c r="J39" s="99"/>
      <c r="K39" s="99"/>
      <c r="L39" s="99"/>
      <c r="M39" s="99"/>
      <c r="N39" s="99"/>
      <c r="O39" s="99"/>
      <c r="P39" s="98"/>
      <c r="Q39" s="98"/>
      <c r="R39" s="99"/>
      <c r="S39" s="99"/>
      <c r="T39" s="99"/>
      <c r="U39" s="99"/>
      <c r="V39" s="99"/>
      <c r="W39" s="99"/>
      <c r="X39" s="99"/>
      <c r="Y39" s="98"/>
      <c r="Z39" s="99"/>
      <c r="AA39" s="99"/>
      <c r="AB39" s="99"/>
      <c r="AC39" s="99"/>
      <c r="AD39" s="99"/>
      <c r="AE39" s="99"/>
      <c r="AF39" s="121"/>
      <c r="AG39" s="120" t="s">
        <v>62</v>
      </c>
      <c r="AH39" s="121"/>
      <c r="AI39" s="121"/>
      <c r="AJ39" s="121"/>
      <c r="AK39" s="121"/>
      <c r="AL39" s="121"/>
      <c r="AM39" s="121"/>
      <c r="AN39" s="121"/>
      <c r="AO39" s="121"/>
      <c r="AP39" s="99"/>
    </row>
  </sheetData>
  <sheetProtection/>
  <mergeCells count="198">
    <mergeCell ref="AE2:AG2"/>
    <mergeCell ref="AM2:AO2"/>
    <mergeCell ref="Y3:Y4"/>
    <mergeCell ref="AO3:AO4"/>
    <mergeCell ref="K3:P3"/>
    <mergeCell ref="K4:P4"/>
    <mergeCell ref="K31:N31"/>
    <mergeCell ref="R34:T35"/>
    <mergeCell ref="I3:I4"/>
    <mergeCell ref="Q3:Q4"/>
    <mergeCell ref="R26:R32"/>
    <mergeCell ref="AH1:AO1"/>
    <mergeCell ref="A1:AG1"/>
    <mergeCell ref="G2:I2"/>
    <mergeCell ref="O2:Q2"/>
    <mergeCell ref="W2:Y2"/>
    <mergeCell ref="K18:N18"/>
    <mergeCell ref="S28:V28"/>
    <mergeCell ref="K29:N29"/>
    <mergeCell ref="S29:V29"/>
    <mergeCell ref="C27:F27"/>
    <mergeCell ref="C28:F28"/>
    <mergeCell ref="C26:F26"/>
    <mergeCell ref="S19:V19"/>
    <mergeCell ref="R21:R25"/>
    <mergeCell ref="C21:F21"/>
    <mergeCell ref="Z6:Z13"/>
    <mergeCell ref="AA8:AD8"/>
    <mergeCell ref="C10:F10"/>
    <mergeCell ref="C11:F11"/>
    <mergeCell ref="J21:J25"/>
    <mergeCell ref="C24:F24"/>
    <mergeCell ref="K16:N16"/>
    <mergeCell ref="S11:V11"/>
    <mergeCell ref="S8:V8"/>
    <mergeCell ref="S20:V20"/>
    <mergeCell ref="C25:F25"/>
    <mergeCell ref="S22:V22"/>
    <mergeCell ref="Z21:Z25"/>
    <mergeCell ref="AA19:AD19"/>
    <mergeCell ref="C22:F22"/>
    <mergeCell ref="K24:N24"/>
    <mergeCell ref="C20:F20"/>
    <mergeCell ref="AA24:AD24"/>
    <mergeCell ref="AA23:AD23"/>
    <mergeCell ref="S9:V9"/>
    <mergeCell ref="K15:N15"/>
    <mergeCell ref="K17:N17"/>
    <mergeCell ref="K21:N21"/>
    <mergeCell ref="K22:N22"/>
    <mergeCell ref="K27:N27"/>
    <mergeCell ref="K25:N25"/>
    <mergeCell ref="S25:V25"/>
    <mergeCell ref="S21:V21"/>
    <mergeCell ref="S24:V24"/>
    <mergeCell ref="Z34:AB35"/>
    <mergeCell ref="AH34:AJ35"/>
    <mergeCell ref="C30:F30"/>
    <mergeCell ref="K30:N30"/>
    <mergeCell ref="J26:J32"/>
    <mergeCell ref="C29:F29"/>
    <mergeCell ref="AA28:AD28"/>
    <mergeCell ref="K26:N26"/>
    <mergeCell ref="R33:V33"/>
    <mergeCell ref="J33:N33"/>
    <mergeCell ref="S30:V30"/>
    <mergeCell ref="Z26:Z32"/>
    <mergeCell ref="S26:V26"/>
    <mergeCell ref="AA32:AD32"/>
    <mergeCell ref="S27:V27"/>
    <mergeCell ref="S31:V31"/>
    <mergeCell ref="AA30:AD30"/>
    <mergeCell ref="AI32:AL32"/>
    <mergeCell ref="B26:B32"/>
    <mergeCell ref="A26:A32"/>
    <mergeCell ref="C32:F32"/>
    <mergeCell ref="A33:F33"/>
    <mergeCell ref="AH33:AL33"/>
    <mergeCell ref="K32:N32"/>
    <mergeCell ref="Z33:AD33"/>
    <mergeCell ref="S32:V32"/>
    <mergeCell ref="AH26:AH32"/>
    <mergeCell ref="A34:A38"/>
    <mergeCell ref="B34:D35"/>
    <mergeCell ref="J34:L35"/>
    <mergeCell ref="K28:N28"/>
    <mergeCell ref="C31:F31"/>
    <mergeCell ref="AI26:AL26"/>
    <mergeCell ref="AI29:AL29"/>
    <mergeCell ref="AI30:AL30"/>
    <mergeCell ref="AA26:AD26"/>
    <mergeCell ref="AA27:AD27"/>
    <mergeCell ref="AI25:AL25"/>
    <mergeCell ref="AH21:AH25"/>
    <mergeCell ref="AI23:AL23"/>
    <mergeCell ref="S23:V23"/>
    <mergeCell ref="AA31:AD31"/>
    <mergeCell ref="AI22:AL22"/>
    <mergeCell ref="AI31:AL31"/>
    <mergeCell ref="AI27:AL27"/>
    <mergeCell ref="AI28:AL28"/>
    <mergeCell ref="AA29:AD29"/>
    <mergeCell ref="B14:B20"/>
    <mergeCell ref="A21:A25"/>
    <mergeCell ref="A14:A20"/>
    <mergeCell ref="C19:F19"/>
    <mergeCell ref="AA17:AD17"/>
    <mergeCell ref="C23:F23"/>
    <mergeCell ref="B21:B25"/>
    <mergeCell ref="K23:N23"/>
    <mergeCell ref="S17:V17"/>
    <mergeCell ref="AA25:AD25"/>
    <mergeCell ref="AI24:AL24"/>
    <mergeCell ref="AI19:AL19"/>
    <mergeCell ref="AA18:AD18"/>
    <mergeCell ref="AI16:AL16"/>
    <mergeCell ref="AI21:AL21"/>
    <mergeCell ref="AA22:AD22"/>
    <mergeCell ref="AA21:AD21"/>
    <mergeCell ref="AI12:AL12"/>
    <mergeCell ref="AI13:AL13"/>
    <mergeCell ref="AH6:AH13"/>
    <mergeCell ref="AA13:AD13"/>
    <mergeCell ref="AA12:AD12"/>
    <mergeCell ref="AA7:AD7"/>
    <mergeCell ref="AI7:AL7"/>
    <mergeCell ref="AI11:AL11"/>
    <mergeCell ref="AI10:AL10"/>
    <mergeCell ref="AI8:AL8"/>
    <mergeCell ref="AI9:AL9"/>
    <mergeCell ref="AA9:AD9"/>
    <mergeCell ref="AA11:AD11"/>
    <mergeCell ref="AA10:AD10"/>
    <mergeCell ref="AI4:AN4"/>
    <mergeCell ref="AG3:AG4"/>
    <mergeCell ref="AA6:AD6"/>
    <mergeCell ref="AI6:AL6"/>
    <mergeCell ref="AI5:AL5"/>
    <mergeCell ref="AA15:AD15"/>
    <mergeCell ref="AA16:AD16"/>
    <mergeCell ref="AH14:AH20"/>
    <mergeCell ref="AI14:AL14"/>
    <mergeCell ref="AI15:AL15"/>
    <mergeCell ref="AI17:AL17"/>
    <mergeCell ref="AI18:AL18"/>
    <mergeCell ref="AI20:AL20"/>
    <mergeCell ref="AA20:AD20"/>
    <mergeCell ref="AA14:AD14"/>
    <mergeCell ref="K5:N5"/>
    <mergeCell ref="K10:N10"/>
    <mergeCell ref="K6:N6"/>
    <mergeCell ref="AA5:AD5"/>
    <mergeCell ref="AA3:AF3"/>
    <mergeCell ref="AI3:AN3"/>
    <mergeCell ref="AA4:AF4"/>
    <mergeCell ref="S5:V5"/>
    <mergeCell ref="S4:X4"/>
    <mergeCell ref="S3:X3"/>
    <mergeCell ref="A6:A13"/>
    <mergeCell ref="B6:B13"/>
    <mergeCell ref="A2:A5"/>
    <mergeCell ref="C4:H4"/>
    <mergeCell ref="C5:F5"/>
    <mergeCell ref="C6:F6"/>
    <mergeCell ref="C9:F9"/>
    <mergeCell ref="C12:F12"/>
    <mergeCell ref="C7:F7"/>
    <mergeCell ref="C3:H3"/>
    <mergeCell ref="S15:V15"/>
    <mergeCell ref="S6:V6"/>
    <mergeCell ref="S7:V7"/>
    <mergeCell ref="S10:V10"/>
    <mergeCell ref="C13:F13"/>
    <mergeCell ref="J6:J13"/>
    <mergeCell ref="K11:N11"/>
    <mergeCell ref="K13:N13"/>
    <mergeCell ref="R14:R20"/>
    <mergeCell ref="K20:N20"/>
    <mergeCell ref="C15:F15"/>
    <mergeCell ref="Z14:Z20"/>
    <mergeCell ref="C16:F16"/>
    <mergeCell ref="C17:F17"/>
    <mergeCell ref="C18:F18"/>
    <mergeCell ref="J14:J20"/>
    <mergeCell ref="K14:N14"/>
    <mergeCell ref="K19:N19"/>
    <mergeCell ref="S18:V18"/>
    <mergeCell ref="S16:V16"/>
    <mergeCell ref="R6:R13"/>
    <mergeCell ref="K8:N8"/>
    <mergeCell ref="K9:N9"/>
    <mergeCell ref="K7:N7"/>
    <mergeCell ref="S14:V14"/>
    <mergeCell ref="C14:F14"/>
    <mergeCell ref="S13:V13"/>
    <mergeCell ref="S12:V12"/>
    <mergeCell ref="K12:N12"/>
    <mergeCell ref="C8:F8"/>
  </mergeCells>
  <printOptions/>
  <pageMargins left="0.2362204724409449" right="0.14" top="0.31496062992125984" bottom="0.24" header="0.31496062992125984" footer="0.16"/>
  <pageSetup fitToHeight="1" fitToWidth="1"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7"/>
  <sheetViews>
    <sheetView showZeros="0" zoomScalePageLayoutView="0" workbookViewId="0" topLeftCell="A10">
      <selection activeCell="Y13" sqref="Y13"/>
    </sheetView>
  </sheetViews>
  <sheetFormatPr defaultColWidth="9.00390625" defaultRowHeight="16.5"/>
  <cols>
    <col min="1" max="2" width="3.625" style="0" customWidth="1"/>
    <col min="3" max="3" width="12.875" style="0" customWidth="1"/>
    <col min="4" max="4" width="5.50390625" style="0" customWidth="1"/>
    <col min="5" max="5" width="2.625" style="0" customWidth="1"/>
    <col min="6" max="6" width="5.50390625" style="0" customWidth="1"/>
    <col min="7" max="7" width="3.625" style="0" customWidth="1"/>
    <col min="8" max="8" width="12.875" style="0" customWidth="1"/>
    <col min="9" max="9" width="5.50390625" style="0" customWidth="1"/>
    <col min="10" max="10" width="2.625" style="0" customWidth="1"/>
    <col min="11" max="11" width="5.50390625" style="0" customWidth="1"/>
    <col min="12" max="12" width="3.625" style="0" customWidth="1"/>
    <col min="13" max="13" width="12.875" style="0" customWidth="1"/>
    <col min="14" max="14" width="5.50390625" style="0" customWidth="1"/>
    <col min="15" max="15" width="2.625" style="0" customWidth="1"/>
    <col min="16" max="16" width="5.50390625" style="0" customWidth="1"/>
    <col min="17" max="17" width="3.625" style="0" customWidth="1"/>
    <col min="18" max="18" width="12.875" style="0" customWidth="1"/>
    <col min="19" max="19" width="5.50390625" style="0" customWidth="1"/>
    <col min="20" max="20" width="2.625" style="0" customWidth="1"/>
    <col min="21" max="21" width="5.50390625" style="0" customWidth="1"/>
    <col min="22" max="22" width="3.625" style="0" customWidth="1"/>
    <col min="23" max="23" width="12.875" style="0" customWidth="1"/>
    <col min="24" max="24" width="5.50390625" style="0" customWidth="1"/>
    <col min="25" max="25" width="2.625" style="0" customWidth="1"/>
    <col min="26" max="26" width="5.50390625" style="0" customWidth="1"/>
  </cols>
  <sheetData>
    <row r="1" spans="1:26" ht="20.25" thickBot="1">
      <c r="A1" s="766" t="str">
        <f>'三菜'!B1</f>
        <v>A0141 嘉義縣六腳鄉六嘉國民中學 108學年度第2學期第7週食譜設計 </v>
      </c>
      <c r="B1" s="767"/>
      <c r="C1" s="767"/>
      <c r="D1" s="767"/>
      <c r="E1" s="767"/>
      <c r="F1" s="767"/>
      <c r="G1" s="767"/>
      <c r="H1" s="767"/>
      <c r="I1" s="767"/>
      <c r="J1" s="767"/>
      <c r="K1" s="767"/>
      <c r="L1" s="767"/>
      <c r="M1" s="767"/>
      <c r="N1" s="767"/>
      <c r="O1" s="767"/>
      <c r="P1" s="767"/>
      <c r="Q1" s="767"/>
      <c r="R1" s="767"/>
      <c r="S1" s="767"/>
      <c r="T1" s="767"/>
      <c r="U1" s="767"/>
      <c r="V1" s="767"/>
      <c r="W1" s="767"/>
      <c r="X1" s="767"/>
      <c r="Y1" s="767"/>
      <c r="Z1" s="768"/>
    </row>
    <row r="2" spans="1:26" ht="15.75">
      <c r="A2" s="769" t="s">
        <v>24</v>
      </c>
      <c r="B2" s="727" t="s">
        <v>65</v>
      </c>
      <c r="C2" s="728"/>
      <c r="D2" s="728"/>
      <c r="E2" s="728"/>
      <c r="F2" s="729"/>
      <c r="G2" s="727" t="s">
        <v>66</v>
      </c>
      <c r="H2" s="728"/>
      <c r="I2" s="728"/>
      <c r="J2" s="728"/>
      <c r="K2" s="729"/>
      <c r="L2" s="727" t="s">
        <v>67</v>
      </c>
      <c r="M2" s="728"/>
      <c r="N2" s="728"/>
      <c r="O2" s="728"/>
      <c r="P2" s="729"/>
      <c r="Q2" s="727" t="s">
        <v>68</v>
      </c>
      <c r="R2" s="728"/>
      <c r="S2" s="728"/>
      <c r="T2" s="728"/>
      <c r="U2" s="729"/>
      <c r="V2" s="727" t="s">
        <v>69</v>
      </c>
      <c r="W2" s="728"/>
      <c r="X2" s="728"/>
      <c r="Y2" s="728"/>
      <c r="Z2" s="729"/>
    </row>
    <row r="3" spans="1:26" ht="16.5" thickBot="1">
      <c r="A3" s="770"/>
      <c r="B3" s="730" t="str">
        <f>'三菜'!B4&amp;"月"&amp;'三菜'!B6&amp;"日"</f>
        <v>4月6日</v>
      </c>
      <c r="C3" s="731"/>
      <c r="D3" s="731"/>
      <c r="E3" s="731"/>
      <c r="F3" s="732"/>
      <c r="G3" s="730" t="str">
        <f>'三菜'!B13&amp;"月"&amp;'三菜'!B15&amp;"日"</f>
        <v>4月7日</v>
      </c>
      <c r="H3" s="731"/>
      <c r="I3" s="731"/>
      <c r="J3" s="731"/>
      <c r="K3" s="732"/>
      <c r="L3" s="730" t="str">
        <f>'三菜'!B22&amp;"月"&amp;'三菜'!B24&amp;"日"</f>
        <v>4月8日</v>
      </c>
      <c r="M3" s="731"/>
      <c r="N3" s="731"/>
      <c r="O3" s="731"/>
      <c r="P3" s="732"/>
      <c r="Q3" s="730" t="str">
        <f>'三菜'!B31&amp;"月"&amp;'三菜'!B33&amp;"日"</f>
        <v>4月9日</v>
      </c>
      <c r="R3" s="731"/>
      <c r="S3" s="731"/>
      <c r="T3" s="731"/>
      <c r="U3" s="732"/>
      <c r="V3" s="730" t="str">
        <f>'三菜'!B40&amp;"月"&amp;'三菜'!B42&amp;"日"</f>
        <v>4月10日</v>
      </c>
      <c r="W3" s="731"/>
      <c r="X3" s="731"/>
      <c r="Y3" s="731"/>
      <c r="Z3" s="732"/>
    </row>
    <row r="4" spans="1:26" ht="15.75">
      <c r="A4" s="776" t="s">
        <v>41</v>
      </c>
      <c r="B4" s="733" t="s">
        <v>70</v>
      </c>
      <c r="C4" s="705" t="s">
        <v>44</v>
      </c>
      <c r="D4" s="705" t="s">
        <v>71</v>
      </c>
      <c r="E4" s="689"/>
      <c r="F4" s="708" t="s">
        <v>72</v>
      </c>
      <c r="G4" s="725" t="s">
        <v>70</v>
      </c>
      <c r="H4" s="705" t="s">
        <v>44</v>
      </c>
      <c r="I4" s="705" t="s">
        <v>71</v>
      </c>
      <c r="J4" s="689"/>
      <c r="K4" s="708" t="s">
        <v>72</v>
      </c>
      <c r="L4" s="725" t="s">
        <v>70</v>
      </c>
      <c r="M4" s="705" t="s">
        <v>44</v>
      </c>
      <c r="N4" s="705" t="s">
        <v>71</v>
      </c>
      <c r="O4" s="689"/>
      <c r="P4" s="708" t="s">
        <v>72</v>
      </c>
      <c r="Q4" s="725" t="s">
        <v>70</v>
      </c>
      <c r="R4" s="705" t="s">
        <v>44</v>
      </c>
      <c r="S4" s="705" t="s">
        <v>71</v>
      </c>
      <c r="T4" s="689"/>
      <c r="U4" s="708" t="s">
        <v>72</v>
      </c>
      <c r="V4" s="725" t="s">
        <v>70</v>
      </c>
      <c r="W4" s="705" t="s">
        <v>44</v>
      </c>
      <c r="X4" s="705" t="s">
        <v>71</v>
      </c>
      <c r="Y4" s="689"/>
      <c r="Z4" s="708" t="s">
        <v>72</v>
      </c>
    </row>
    <row r="5" spans="1:26" ht="16.5" thickBot="1">
      <c r="A5" s="777"/>
      <c r="B5" s="734"/>
      <c r="C5" s="706"/>
      <c r="D5" s="706"/>
      <c r="E5" s="707"/>
      <c r="F5" s="709"/>
      <c r="G5" s="726"/>
      <c r="H5" s="706"/>
      <c r="I5" s="706"/>
      <c r="J5" s="707"/>
      <c r="K5" s="709"/>
      <c r="L5" s="726"/>
      <c r="M5" s="706"/>
      <c r="N5" s="706"/>
      <c r="O5" s="707"/>
      <c r="P5" s="709"/>
      <c r="Q5" s="726"/>
      <c r="R5" s="706"/>
      <c r="S5" s="706"/>
      <c r="T5" s="707"/>
      <c r="U5" s="709"/>
      <c r="V5" s="726"/>
      <c r="W5" s="706"/>
      <c r="X5" s="706"/>
      <c r="Y5" s="707"/>
      <c r="Z5" s="709"/>
    </row>
    <row r="6" spans="1:26" ht="15.75">
      <c r="A6" s="692" t="s">
        <v>21</v>
      </c>
      <c r="B6" s="697" t="str">
        <f>'三菜'!E4</f>
        <v>味噌燒肉片</v>
      </c>
      <c r="C6" s="167" t="str">
        <f>'三菜'!E5</f>
        <v>肉片-溫體</v>
      </c>
      <c r="D6" s="193">
        <f>'三菜'!F5</f>
        <v>14</v>
      </c>
      <c r="E6" s="227" t="str">
        <f>'三菜'!G5</f>
        <v>Kg</v>
      </c>
      <c r="F6" s="160"/>
      <c r="G6" s="700" t="str">
        <f>'三菜'!E13</f>
        <v>洋芋燒雞</v>
      </c>
      <c r="H6" s="167" t="str">
        <f>'三菜'!E14</f>
        <v>雞腿丁-CAS</v>
      </c>
      <c r="I6" s="193">
        <f>'三菜'!F14</f>
        <v>15</v>
      </c>
      <c r="J6" s="227" t="str">
        <f>'三菜'!G14</f>
        <v>Kg</v>
      </c>
      <c r="K6" s="152"/>
      <c r="L6" s="743" t="str">
        <f>'三菜'!E22</f>
        <v>皮蛋瘦肉粥</v>
      </c>
      <c r="M6" s="167" t="str">
        <f>'三菜'!E23</f>
        <v>皮蛋</v>
      </c>
      <c r="N6" s="193">
        <f>'三菜'!F23</f>
        <v>40</v>
      </c>
      <c r="O6" s="227" t="str">
        <f>'三菜'!G23</f>
        <v>個</v>
      </c>
      <c r="P6" s="173"/>
      <c r="Q6" s="717" t="str">
        <f>'三菜'!E31</f>
        <v>魷魚排</v>
      </c>
      <c r="R6" s="167" t="str">
        <f>'三菜'!E32</f>
        <v>魷魚排60g</v>
      </c>
      <c r="S6" s="193">
        <f>'三菜'!F32</f>
        <v>220</v>
      </c>
      <c r="T6" s="227" t="str">
        <f>'三菜'!G32</f>
        <v>個</v>
      </c>
      <c r="U6" s="174"/>
      <c r="V6" s="738" t="str">
        <f>'三菜'!E40</f>
        <v>冬瓜素炒</v>
      </c>
      <c r="W6" s="167" t="str">
        <f>'三菜'!E41</f>
        <v>冬瓜切中丁</v>
      </c>
      <c r="X6" s="193">
        <f>'三菜'!F41</f>
        <v>12</v>
      </c>
      <c r="Y6" s="227" t="str">
        <f>'三菜'!G41</f>
        <v>Kg</v>
      </c>
      <c r="Z6" s="144"/>
    </row>
    <row r="7" spans="1:26" ht="15.75">
      <c r="A7" s="693"/>
      <c r="B7" s="698"/>
      <c r="C7" s="167" t="str">
        <f>'三菜'!E6</f>
        <v>洋蔥切絲</v>
      </c>
      <c r="D7" s="193">
        <f>'三菜'!F6</f>
        <v>4</v>
      </c>
      <c r="E7" s="227" t="str">
        <f>'三菜'!G6</f>
        <v>Kg</v>
      </c>
      <c r="F7" s="178"/>
      <c r="G7" s="701"/>
      <c r="H7" s="167" t="str">
        <f>'三菜'!E15</f>
        <v>洋蔥小丁</v>
      </c>
      <c r="I7" s="193">
        <f>'三菜'!F15</f>
        <v>2</v>
      </c>
      <c r="J7" s="227" t="str">
        <f>'三菜'!G15</f>
        <v>Kg</v>
      </c>
      <c r="K7" s="153"/>
      <c r="L7" s="743"/>
      <c r="M7" s="167" t="str">
        <f>'三菜'!E24</f>
        <v>高麗菜切粗絲</v>
      </c>
      <c r="N7" s="193">
        <f>'三菜'!F24</f>
        <v>8</v>
      </c>
      <c r="O7" s="227" t="str">
        <f>'三菜'!G24</f>
        <v>Kg</v>
      </c>
      <c r="P7" s="154"/>
      <c r="Q7" s="717"/>
      <c r="R7" s="167" t="str">
        <f>'三菜'!E33</f>
        <v>魷魚排60g-備品</v>
      </c>
      <c r="S7" s="193">
        <f>'三菜'!F33</f>
        <v>10</v>
      </c>
      <c r="T7" s="227" t="str">
        <f>'三菜'!G33</f>
        <v>個</v>
      </c>
      <c r="U7" s="175"/>
      <c r="V7" s="739"/>
      <c r="W7" s="167" t="str">
        <f>'三菜'!E42</f>
        <v>海帶素肉(3公斤)</v>
      </c>
      <c r="X7" s="193">
        <f>'三菜'!F42</f>
        <v>2</v>
      </c>
      <c r="Y7" s="227" t="str">
        <f>'三菜'!G42</f>
        <v>包</v>
      </c>
      <c r="Z7" s="144"/>
    </row>
    <row r="8" spans="1:26" ht="15.75">
      <c r="A8" s="693"/>
      <c r="B8" s="698"/>
      <c r="C8" s="167" t="str">
        <f>'三菜'!E7</f>
        <v>味噌(3K味榮)</v>
      </c>
      <c r="D8" s="193">
        <f>'三菜'!F7</f>
        <v>2</v>
      </c>
      <c r="E8" s="227" t="str">
        <f>'三菜'!G7</f>
        <v>盒</v>
      </c>
      <c r="F8" s="178"/>
      <c r="G8" s="701"/>
      <c r="H8" s="167" t="str">
        <f>'三菜'!E16</f>
        <v>洋芋中丁</v>
      </c>
      <c r="I8" s="193">
        <f>'三菜'!F16</f>
        <v>1</v>
      </c>
      <c r="J8" s="227" t="str">
        <f>'三菜'!G16</f>
        <v>Kg</v>
      </c>
      <c r="K8" s="153"/>
      <c r="L8" s="743"/>
      <c r="M8" s="167" t="str">
        <f>'三菜'!E25</f>
        <v>玉米粒</v>
      </c>
      <c r="N8" s="193">
        <f>'三菜'!F25</f>
        <v>6</v>
      </c>
      <c r="O8" s="227" t="str">
        <f>'三菜'!G25</f>
        <v>Kg</v>
      </c>
      <c r="P8" s="154"/>
      <c r="Q8" s="717"/>
      <c r="R8" s="167">
        <f>'三菜'!E34</f>
        <v>0</v>
      </c>
      <c r="S8" s="193">
        <f>'三菜'!F34</f>
        <v>0</v>
      </c>
      <c r="T8" s="227">
        <f>'三菜'!G34</f>
        <v>0</v>
      </c>
      <c r="U8" s="175"/>
      <c r="V8" s="739"/>
      <c r="W8" s="167" t="str">
        <f>'三菜'!E43</f>
        <v>紅蘿蔔中丁</v>
      </c>
      <c r="X8" s="193">
        <f>'三菜'!F43</f>
        <v>1</v>
      </c>
      <c r="Y8" s="227" t="str">
        <f>'三菜'!G43</f>
        <v>Kg</v>
      </c>
      <c r="Z8" s="144"/>
    </row>
    <row r="9" spans="1:26" ht="15.75">
      <c r="A9" s="693"/>
      <c r="B9" s="698"/>
      <c r="C9" s="167" t="str">
        <f>'三菜'!E8</f>
        <v>蒜末</v>
      </c>
      <c r="D9" s="193">
        <f>'三菜'!F8</f>
        <v>0.2</v>
      </c>
      <c r="E9" s="227" t="str">
        <f>'三菜'!G8</f>
        <v>Kg</v>
      </c>
      <c r="F9" s="178"/>
      <c r="G9" s="701"/>
      <c r="H9" s="167" t="str">
        <f>'三菜'!E17</f>
        <v>紅蘿蔔中丁</v>
      </c>
      <c r="I9" s="193">
        <f>'三菜'!F17</f>
        <v>1</v>
      </c>
      <c r="J9" s="227" t="str">
        <f>'三菜'!G17</f>
        <v>Kg</v>
      </c>
      <c r="K9" s="153"/>
      <c r="L9" s="743"/>
      <c r="M9" s="167" t="str">
        <f>'三菜'!E26</f>
        <v>絞肉-溫體</v>
      </c>
      <c r="N9" s="193">
        <f>'三菜'!F26</f>
        <v>6</v>
      </c>
      <c r="O9" s="227" t="str">
        <f>'三菜'!G26</f>
        <v>Kg</v>
      </c>
      <c r="P9" s="154"/>
      <c r="Q9" s="717"/>
      <c r="R9" s="167">
        <f>'三菜'!E35</f>
        <v>0</v>
      </c>
      <c r="S9" s="193">
        <f>'三菜'!F35</f>
        <v>0</v>
      </c>
      <c r="T9" s="227">
        <f>'三菜'!G35</f>
        <v>0</v>
      </c>
      <c r="U9" s="175"/>
      <c r="V9" s="739"/>
      <c r="W9" s="167" t="str">
        <f>'三菜'!E44</f>
        <v>薑片</v>
      </c>
      <c r="X9" s="193">
        <f>'三菜'!F44</f>
        <v>0.2</v>
      </c>
      <c r="Y9" s="227" t="str">
        <f>'三菜'!G44</f>
        <v>Kg</v>
      </c>
      <c r="Z9" s="144"/>
    </row>
    <row r="10" spans="1:26" ht="15.75">
      <c r="A10" s="693"/>
      <c r="B10" s="698"/>
      <c r="C10" s="167">
        <f>'三菜'!E9</f>
        <v>0</v>
      </c>
      <c r="D10" s="193">
        <f>'三菜'!F9</f>
        <v>0</v>
      </c>
      <c r="E10" s="227">
        <f>'三菜'!G9</f>
        <v>0</v>
      </c>
      <c r="F10" s="178"/>
      <c r="G10" s="701"/>
      <c r="H10" s="167" t="str">
        <f>'三菜'!E18</f>
        <v>薑片</v>
      </c>
      <c r="I10" s="193">
        <f>'三菜'!F18</f>
        <v>0.2</v>
      </c>
      <c r="J10" s="227" t="str">
        <f>'三菜'!G18</f>
        <v>Kg</v>
      </c>
      <c r="K10" s="153"/>
      <c r="L10" s="743"/>
      <c r="M10" s="167" t="str">
        <f>'三菜'!E27</f>
        <v>洗選蛋</v>
      </c>
      <c r="N10" s="193">
        <f>'三菜'!F27</f>
        <v>3</v>
      </c>
      <c r="O10" s="227" t="str">
        <f>'三菜'!G27</f>
        <v>Kg</v>
      </c>
      <c r="P10" s="155"/>
      <c r="Q10" s="717"/>
      <c r="R10" s="167">
        <f>'三菜'!E36</f>
        <v>0</v>
      </c>
      <c r="S10" s="193">
        <f>'三菜'!F36</f>
        <v>0</v>
      </c>
      <c r="T10" s="227">
        <f>'三菜'!G36</f>
        <v>0</v>
      </c>
      <c r="U10" s="175"/>
      <c r="V10" s="739"/>
      <c r="W10" s="167">
        <f>'三菜'!E45</f>
        <v>0</v>
      </c>
      <c r="X10" s="193">
        <f>'三菜'!F45</f>
        <v>0</v>
      </c>
      <c r="Y10" s="227">
        <f>'三菜'!G45</f>
        <v>0</v>
      </c>
      <c r="Z10" s="144"/>
    </row>
    <row r="11" spans="1:26" ht="15.75">
      <c r="A11" s="694"/>
      <c r="B11" s="698"/>
      <c r="C11" s="167">
        <f>'三菜'!E10</f>
        <v>0</v>
      </c>
      <c r="D11" s="193">
        <f>'三菜'!F10</f>
        <v>0</v>
      </c>
      <c r="E11" s="227">
        <f>'三菜'!G10</f>
        <v>0</v>
      </c>
      <c r="F11" s="178"/>
      <c r="G11" s="702"/>
      <c r="H11" s="167">
        <f>'三菜'!E19</f>
        <v>0</v>
      </c>
      <c r="I11" s="193">
        <f>'三菜'!F19</f>
        <v>0</v>
      </c>
      <c r="J11" s="227">
        <f>'三菜'!G19</f>
        <v>0</v>
      </c>
      <c r="K11" s="153"/>
      <c r="L11" s="743"/>
      <c r="M11" s="167" t="str">
        <f>'三菜'!E28</f>
        <v>紅蘿蔔小丁</v>
      </c>
      <c r="N11" s="193">
        <f>'三菜'!F28</f>
        <v>1</v>
      </c>
      <c r="O11" s="227" t="str">
        <f>'三菜'!G28</f>
        <v>Kg</v>
      </c>
      <c r="P11" s="186"/>
      <c r="Q11" s="717"/>
      <c r="R11" s="167">
        <f>'三菜'!E37</f>
        <v>0</v>
      </c>
      <c r="S11" s="193">
        <f>'三菜'!F37</f>
        <v>0</v>
      </c>
      <c r="T11" s="227">
        <f>'三菜'!G37</f>
        <v>0</v>
      </c>
      <c r="U11" s="176"/>
      <c r="V11" s="740"/>
      <c r="W11" s="167">
        <f>'三菜'!E46</f>
        <v>0</v>
      </c>
      <c r="X11" s="193">
        <f>'三菜'!F46</f>
        <v>0</v>
      </c>
      <c r="Y11" s="227">
        <f>'三菜'!G46</f>
        <v>0</v>
      </c>
      <c r="Z11" s="144"/>
    </row>
    <row r="12" spans="1:26" ht="15.75">
      <c r="A12" s="694"/>
      <c r="B12" s="698"/>
      <c r="C12" s="167">
        <f>'三菜'!E11</f>
        <v>0</v>
      </c>
      <c r="D12" s="193">
        <f>'三菜'!F11</f>
        <v>0</v>
      </c>
      <c r="E12" s="227">
        <f>'三菜'!G11</f>
        <v>0</v>
      </c>
      <c r="F12" s="178"/>
      <c r="G12" s="702"/>
      <c r="H12" s="167">
        <f>'三菜'!E20</f>
        <v>0</v>
      </c>
      <c r="I12" s="193">
        <f>'三菜'!F20</f>
        <v>0</v>
      </c>
      <c r="J12" s="227">
        <f>'三菜'!G20</f>
        <v>0</v>
      </c>
      <c r="K12" s="153"/>
      <c r="L12" s="743"/>
      <c r="M12" s="167">
        <f>'三菜'!E29</f>
        <v>0</v>
      </c>
      <c r="N12" s="193">
        <f>'三菜'!F29</f>
        <v>0</v>
      </c>
      <c r="O12" s="227">
        <f>'三菜'!G29</f>
        <v>0</v>
      </c>
      <c r="P12" s="187"/>
      <c r="Q12" s="717"/>
      <c r="R12" s="167">
        <f>'三菜'!E38</f>
        <v>0</v>
      </c>
      <c r="S12" s="193">
        <f>'三菜'!F38</f>
        <v>0</v>
      </c>
      <c r="T12" s="227">
        <f>'三菜'!G38</f>
        <v>0</v>
      </c>
      <c r="U12" s="185"/>
      <c r="V12" s="740"/>
      <c r="W12" s="167">
        <f>'三菜'!E47</f>
        <v>0</v>
      </c>
      <c r="X12" s="193">
        <f>'三菜'!F47</f>
        <v>0</v>
      </c>
      <c r="Y12" s="227">
        <f>'三菜'!G47</f>
        <v>0</v>
      </c>
      <c r="Z12" s="138"/>
    </row>
    <row r="13" spans="1:26" ht="16.5" thickBot="1">
      <c r="A13" s="694"/>
      <c r="B13" s="699"/>
      <c r="C13" s="168">
        <f>'三菜'!E12</f>
        <v>0</v>
      </c>
      <c r="D13" s="168">
        <f>'三菜'!F12</f>
        <v>0</v>
      </c>
      <c r="E13" s="168">
        <f>'三菜'!G12</f>
        <v>0</v>
      </c>
      <c r="F13" s="179"/>
      <c r="G13" s="703"/>
      <c r="H13" s="167">
        <f>'三菜'!E21</f>
        <v>0</v>
      </c>
      <c r="I13" s="193">
        <f>'三菜'!F21</f>
        <v>0</v>
      </c>
      <c r="J13" s="227">
        <f>'三菜'!G21</f>
        <v>0</v>
      </c>
      <c r="K13" s="163"/>
      <c r="L13" s="753"/>
      <c r="M13" s="167">
        <f>'三菜'!E30</f>
        <v>0</v>
      </c>
      <c r="N13" s="193">
        <f>'三菜'!F30</f>
        <v>0</v>
      </c>
      <c r="O13" s="227">
        <f>'三菜'!G30</f>
        <v>0</v>
      </c>
      <c r="P13" s="188"/>
      <c r="Q13" s="752"/>
      <c r="R13" s="167">
        <f>'三菜'!E39</f>
        <v>0</v>
      </c>
      <c r="S13" s="193">
        <f>'三菜'!F39</f>
        <v>0</v>
      </c>
      <c r="T13" s="227">
        <f>'三菜'!G39</f>
        <v>0</v>
      </c>
      <c r="U13" s="177"/>
      <c r="V13" s="741"/>
      <c r="W13" s="167">
        <f>'三菜'!E48</f>
        <v>0</v>
      </c>
      <c r="X13" s="193">
        <f>'三菜'!F48</f>
        <v>0</v>
      </c>
      <c r="Y13" s="227">
        <f>'三菜'!G48</f>
        <v>0</v>
      </c>
      <c r="Z13" s="161"/>
    </row>
    <row r="14" spans="1:26" ht="16.5" customHeight="1">
      <c r="A14" s="718" t="s">
        <v>26</v>
      </c>
      <c r="B14" s="697" t="str">
        <f>'三菜'!H4</f>
        <v>洋蔥炒蛋</v>
      </c>
      <c r="C14" s="230" t="str">
        <f>'三菜'!H5</f>
        <v>洗選蛋</v>
      </c>
      <c r="D14" s="193">
        <f>'三菜'!I5</f>
        <v>8.5</v>
      </c>
      <c r="E14" s="227" t="str">
        <f>'三菜'!J5</f>
        <v>Kg</v>
      </c>
      <c r="F14" s="159"/>
      <c r="G14" s="716" t="str">
        <f>'三菜'!H13</f>
        <v>刺瓜炒貢丸</v>
      </c>
      <c r="H14" s="195" t="str">
        <f>'三菜'!H14</f>
        <v>刺瓜切片</v>
      </c>
      <c r="I14" s="196">
        <f>'三菜'!I14</f>
        <v>14</v>
      </c>
      <c r="J14" s="235" t="str">
        <f>'三菜'!J14</f>
        <v>Kg</v>
      </c>
      <c r="K14" s="152"/>
      <c r="L14" s="778" t="str">
        <f>'三菜'!H22</f>
        <v>肉包</v>
      </c>
      <c r="M14" s="195" t="str">
        <f>'三菜'!H23</f>
        <v>肉包(65g)</v>
      </c>
      <c r="N14" s="196">
        <f>'三菜'!I23</f>
        <v>231</v>
      </c>
      <c r="O14" s="235" t="str">
        <f>'三菜'!J23</f>
        <v>個</v>
      </c>
      <c r="P14" s="151"/>
      <c r="Q14" s="735" t="str">
        <f>'三菜'!H31</f>
        <v>白菜滷</v>
      </c>
      <c r="R14" s="195" t="str">
        <f>'三菜'!H32</f>
        <v>大白菜切段</v>
      </c>
      <c r="S14" s="196">
        <f>'三菜'!I32</f>
        <v>14</v>
      </c>
      <c r="T14" s="235" t="str">
        <f>'三菜'!J32</f>
        <v>Kg</v>
      </c>
      <c r="U14" s="183"/>
      <c r="V14" s="742" t="str">
        <f>'三菜'!H40</f>
        <v>古早味蒸蛋</v>
      </c>
      <c r="W14" s="195" t="str">
        <f>'三菜'!H41</f>
        <v>洗選蛋</v>
      </c>
      <c r="X14" s="196">
        <f>'三菜'!I41</f>
        <v>12</v>
      </c>
      <c r="Y14" s="235" t="str">
        <f>'三菜'!M41</f>
        <v>Kg</v>
      </c>
      <c r="Z14" s="144"/>
    </row>
    <row r="15" spans="1:26" ht="15.75">
      <c r="A15" s="719"/>
      <c r="B15" s="698"/>
      <c r="C15" s="167" t="str">
        <f>'三菜'!H6</f>
        <v>洋蔥切絲</v>
      </c>
      <c r="D15" s="193">
        <f>'三菜'!I6</f>
        <v>6.5</v>
      </c>
      <c r="E15" s="227" t="str">
        <f>'三菜'!J6</f>
        <v>Kg</v>
      </c>
      <c r="F15" s="178"/>
      <c r="G15" s="717"/>
      <c r="H15" s="167" t="str">
        <f>'三菜'!H15</f>
        <v>貢丸切片-加</v>
      </c>
      <c r="I15" s="193">
        <f>'三菜'!I15</f>
        <v>2</v>
      </c>
      <c r="J15" s="227" t="str">
        <f>'三菜'!J15</f>
        <v>Kg</v>
      </c>
      <c r="K15" s="142"/>
      <c r="L15" s="779"/>
      <c r="M15" s="167">
        <f>'三菜'!H24</f>
        <v>0</v>
      </c>
      <c r="N15" s="193">
        <f>'三菜'!I24</f>
        <v>0</v>
      </c>
      <c r="O15" s="227">
        <f>'三菜'!J24</f>
        <v>0</v>
      </c>
      <c r="P15" s="142"/>
      <c r="Q15" s="736"/>
      <c r="R15" s="167" t="str">
        <f>'三菜'!H33</f>
        <v>赤肉羹-加</v>
      </c>
      <c r="S15" s="193">
        <f>'三菜'!I33</f>
        <v>2</v>
      </c>
      <c r="T15" s="227" t="str">
        <f>'三菜'!J33</f>
        <v>Kg</v>
      </c>
      <c r="U15" s="184"/>
      <c r="V15" s="743"/>
      <c r="W15" s="167" t="str">
        <f>'三菜'!H42</f>
        <v>油蔥酥(包)</v>
      </c>
      <c r="X15" s="193">
        <f>'三菜'!I42</f>
        <v>2</v>
      </c>
      <c r="Y15" s="227" t="str">
        <f>'三菜'!J42</f>
        <v>包</v>
      </c>
      <c r="Z15" s="144"/>
    </row>
    <row r="16" spans="1:26" ht="15.75">
      <c r="A16" s="719"/>
      <c r="B16" s="698"/>
      <c r="C16" s="167" t="str">
        <f>'三菜'!H7</f>
        <v>紅蘿蔔切絲</v>
      </c>
      <c r="D16" s="193">
        <f>'三菜'!I7</f>
        <v>2.5</v>
      </c>
      <c r="E16" s="227" t="str">
        <f>'三菜'!J7</f>
        <v>Kg</v>
      </c>
      <c r="F16" s="180"/>
      <c r="G16" s="717"/>
      <c r="H16" s="167" t="str">
        <f>'三菜'!H16</f>
        <v>紅蘿蔔切片</v>
      </c>
      <c r="I16" s="193">
        <f>'三菜'!I16</f>
        <v>1</v>
      </c>
      <c r="J16" s="227" t="str">
        <f>'三菜'!J16</f>
        <v>Kg</v>
      </c>
      <c r="K16" s="142"/>
      <c r="L16" s="779"/>
      <c r="M16" s="167">
        <f>'三菜'!H25</f>
        <v>0</v>
      </c>
      <c r="N16" s="193">
        <f>'三菜'!I25</f>
        <v>0</v>
      </c>
      <c r="O16" s="227">
        <f>'三菜'!J25</f>
        <v>0</v>
      </c>
      <c r="P16" s="142"/>
      <c r="Q16" s="736"/>
      <c r="R16" s="167" t="str">
        <f>'三菜'!H34</f>
        <v>油豆皮(非)-富</v>
      </c>
      <c r="S16" s="193">
        <f>'三菜'!I34</f>
        <v>1</v>
      </c>
      <c r="T16" s="227" t="str">
        <f>'三菜'!J34</f>
        <v>Kg</v>
      </c>
      <c r="U16" s="184"/>
      <c r="V16" s="744"/>
      <c r="W16" s="167">
        <f>'三菜'!H43</f>
        <v>0</v>
      </c>
      <c r="X16" s="193">
        <f>'三菜'!I43</f>
        <v>0</v>
      </c>
      <c r="Y16" s="227">
        <f>'三菜'!J43</f>
        <v>0</v>
      </c>
      <c r="Z16" s="153"/>
    </row>
    <row r="17" spans="1:32" ht="15.75">
      <c r="A17" s="719"/>
      <c r="B17" s="698"/>
      <c r="C17" s="167">
        <f>'三菜'!H8</f>
        <v>0</v>
      </c>
      <c r="D17" s="193">
        <f>'三菜'!I8</f>
        <v>0</v>
      </c>
      <c r="E17" s="227">
        <f>'三菜'!J8</f>
        <v>0</v>
      </c>
      <c r="F17" s="178"/>
      <c r="G17" s="717"/>
      <c r="H17" s="167" t="str">
        <f>'三菜'!H17</f>
        <v>濕木耳切絲</v>
      </c>
      <c r="I17" s="193">
        <f>'三菜'!I17</f>
        <v>0.3</v>
      </c>
      <c r="J17" s="227" t="str">
        <f>'三菜'!J17</f>
        <v>Kg</v>
      </c>
      <c r="K17" s="142"/>
      <c r="L17" s="779"/>
      <c r="M17" s="167">
        <f>'三菜'!H26</f>
        <v>0</v>
      </c>
      <c r="N17" s="193">
        <f>'三菜'!I26</f>
        <v>0</v>
      </c>
      <c r="O17" s="227">
        <f>'三菜'!J26</f>
        <v>0</v>
      </c>
      <c r="P17" s="142"/>
      <c r="Q17" s="736"/>
      <c r="R17" s="167" t="str">
        <f>'三菜'!H35</f>
        <v>紅蘿蔔切絲</v>
      </c>
      <c r="S17" s="193">
        <f>'三菜'!I35</f>
        <v>1</v>
      </c>
      <c r="T17" s="227" t="str">
        <f>'三菜'!J35</f>
        <v>Kg</v>
      </c>
      <c r="U17" s="184"/>
      <c r="V17" s="744"/>
      <c r="W17" s="167">
        <f>'三菜'!H44</f>
        <v>0</v>
      </c>
      <c r="X17" s="193">
        <f>'三菜'!I44</f>
        <v>0</v>
      </c>
      <c r="Y17" s="227">
        <f>'三菜'!J44</f>
        <v>0</v>
      </c>
      <c r="Z17" s="153"/>
      <c r="AA17" s="130"/>
      <c r="AB17" s="130"/>
      <c r="AC17" s="130"/>
      <c r="AD17" s="130"/>
      <c r="AE17" s="130"/>
      <c r="AF17" s="130"/>
    </row>
    <row r="18" spans="1:32" ht="15.75">
      <c r="A18" s="719"/>
      <c r="B18" s="698"/>
      <c r="C18" s="167">
        <f>'三菜'!H9</f>
        <v>0</v>
      </c>
      <c r="D18" s="193">
        <f>'三菜'!I9</f>
        <v>0</v>
      </c>
      <c r="E18" s="227">
        <f>'三菜'!J9</f>
        <v>0</v>
      </c>
      <c r="F18" s="178"/>
      <c r="G18" s="717"/>
      <c r="H18" s="167" t="str">
        <f>'三菜'!H18</f>
        <v>蒜末</v>
      </c>
      <c r="I18" s="193">
        <f>'三菜'!I18</f>
        <v>0.2</v>
      </c>
      <c r="J18" s="227" t="str">
        <f>'三菜'!J18</f>
        <v>Kg</v>
      </c>
      <c r="K18" s="142"/>
      <c r="L18" s="779"/>
      <c r="M18" s="167">
        <f>'三菜'!H27</f>
        <v>0</v>
      </c>
      <c r="N18" s="193">
        <f>'三菜'!I27</f>
        <v>0</v>
      </c>
      <c r="O18" s="227">
        <f>'三菜'!J27</f>
        <v>0</v>
      </c>
      <c r="P18" s="142"/>
      <c r="Q18" s="736"/>
      <c r="R18" s="167" t="str">
        <f>'三菜'!H36</f>
        <v>蒜末</v>
      </c>
      <c r="S18" s="193">
        <f>'三菜'!I36</f>
        <v>0.2</v>
      </c>
      <c r="T18" s="227" t="str">
        <f>'三菜'!J36</f>
        <v>Kg</v>
      </c>
      <c r="U18" s="184"/>
      <c r="V18" s="744"/>
      <c r="W18" s="167">
        <f>'三菜'!H45</f>
        <v>0</v>
      </c>
      <c r="X18" s="193">
        <f>'三菜'!I45</f>
        <v>0</v>
      </c>
      <c r="Y18" s="227">
        <f>'三菜'!J45</f>
        <v>0</v>
      </c>
      <c r="Z18" s="153"/>
      <c r="AA18" s="130"/>
      <c r="AB18" s="130"/>
      <c r="AC18" s="130"/>
      <c r="AD18" s="130"/>
      <c r="AE18" s="130"/>
      <c r="AF18" s="130"/>
    </row>
    <row r="19" spans="1:32" ht="15.75">
      <c r="A19" s="719"/>
      <c r="B19" s="698"/>
      <c r="C19" s="167">
        <f>'三菜'!H10</f>
        <v>0</v>
      </c>
      <c r="D19" s="193">
        <f>'三菜'!I10</f>
        <v>0</v>
      </c>
      <c r="E19" s="227">
        <f>'三菜'!J10</f>
        <v>0</v>
      </c>
      <c r="F19" s="178"/>
      <c r="G19" s="717"/>
      <c r="H19" s="167">
        <f>'三菜'!H19</f>
        <v>0</v>
      </c>
      <c r="I19" s="193">
        <f>'三菜'!I19</f>
        <v>0</v>
      </c>
      <c r="J19" s="227">
        <f>'三菜'!J19</f>
        <v>0</v>
      </c>
      <c r="K19" s="181"/>
      <c r="L19" s="779"/>
      <c r="M19" s="167">
        <f>'三菜'!H28</f>
        <v>0</v>
      </c>
      <c r="N19" s="193">
        <f>'三菜'!I28</f>
        <v>0</v>
      </c>
      <c r="O19" s="227">
        <f>'三菜'!J28</f>
        <v>0</v>
      </c>
      <c r="P19" s="142"/>
      <c r="Q19" s="736"/>
      <c r="R19" s="167">
        <f>'三菜'!H37</f>
        <v>0</v>
      </c>
      <c r="S19" s="193">
        <f>'三菜'!I37</f>
        <v>0</v>
      </c>
      <c r="T19" s="227">
        <f>'三菜'!J37</f>
        <v>0</v>
      </c>
      <c r="U19" s="184"/>
      <c r="V19" s="744"/>
      <c r="W19" s="167">
        <f>'三菜'!H46</f>
        <v>0</v>
      </c>
      <c r="X19" s="193">
        <f>'三菜'!I46</f>
        <v>0</v>
      </c>
      <c r="Y19" s="227">
        <f>'三菜'!J46</f>
        <v>0</v>
      </c>
      <c r="Z19" s="143"/>
      <c r="AA19" s="130"/>
      <c r="AB19" s="130"/>
      <c r="AC19" s="130"/>
      <c r="AD19" s="130"/>
      <c r="AE19" s="130"/>
      <c r="AF19" s="130"/>
    </row>
    <row r="20" spans="1:32" ht="16.5" thickBot="1">
      <c r="A20" s="720"/>
      <c r="B20" s="698"/>
      <c r="C20" s="231">
        <f>'三菜'!H11</f>
        <v>0</v>
      </c>
      <c r="D20" s="231">
        <f>'三菜'!I11</f>
        <v>0</v>
      </c>
      <c r="E20" s="233">
        <f>'三菜'!J11</f>
        <v>0</v>
      </c>
      <c r="F20" s="179"/>
      <c r="G20" s="197"/>
      <c r="H20" s="167">
        <f>'三菜'!H20</f>
        <v>0</v>
      </c>
      <c r="I20" s="193">
        <f>'三菜'!I20</f>
        <v>0</v>
      </c>
      <c r="J20" s="227">
        <f>'三菜'!J20</f>
        <v>0</v>
      </c>
      <c r="K20" s="166"/>
      <c r="L20" s="780"/>
      <c r="M20" s="167">
        <f>'三菜'!H29</f>
        <v>0</v>
      </c>
      <c r="N20" s="193">
        <f>'三菜'!I29</f>
        <v>0</v>
      </c>
      <c r="O20" s="227">
        <f>'三菜'!J29</f>
        <v>0</v>
      </c>
      <c r="P20" s="165"/>
      <c r="Q20" s="737"/>
      <c r="R20" s="167">
        <f>'三菜'!H38</f>
        <v>0</v>
      </c>
      <c r="S20" s="193">
        <f>'三菜'!I38</f>
        <v>0</v>
      </c>
      <c r="T20" s="227">
        <f>'三菜'!J38</f>
        <v>0</v>
      </c>
      <c r="U20" s="157"/>
      <c r="V20" s="745"/>
      <c r="W20" s="167">
        <f>'三菜'!H47</f>
        <v>0</v>
      </c>
      <c r="X20" s="193">
        <f>'三菜'!I47</f>
        <v>0</v>
      </c>
      <c r="Y20" s="227">
        <f>'三菜'!J47</f>
        <v>0</v>
      </c>
      <c r="Z20" s="155"/>
      <c r="AA20" s="130"/>
      <c r="AB20" s="130"/>
      <c r="AC20" s="130"/>
      <c r="AD20" s="130"/>
      <c r="AE20" s="130"/>
      <c r="AF20" s="130"/>
    </row>
    <row r="21" spans="1:32" ht="15.75">
      <c r="A21" s="692" t="s">
        <v>26</v>
      </c>
      <c r="B21" s="722" t="str">
        <f>'三菜'!K4</f>
        <v>炒蘿蔓</v>
      </c>
      <c r="C21" s="229" t="str">
        <f>'三菜'!K5</f>
        <v>大陸妹切段</v>
      </c>
      <c r="D21" s="232">
        <f>'三菜'!L5</f>
        <v>16</v>
      </c>
      <c r="E21" s="234" t="str">
        <f>'三菜'!M5</f>
        <v>Kg</v>
      </c>
      <c r="F21" s="152"/>
      <c r="G21" s="716" t="str">
        <f>'三菜'!K13</f>
        <v>炒青江菜</v>
      </c>
      <c r="H21" s="195" t="str">
        <f>'三菜'!K14</f>
        <v>青江菜切段</v>
      </c>
      <c r="I21" s="196">
        <f>'三菜'!L14</f>
        <v>16</v>
      </c>
      <c r="J21" s="235" t="str">
        <f>'三菜'!M14</f>
        <v>Kg</v>
      </c>
      <c r="K21" s="151"/>
      <c r="L21" s="756" t="str">
        <f>'三菜'!K22</f>
        <v>炒菠菜</v>
      </c>
      <c r="M21" s="195" t="str">
        <f>'三菜'!K23</f>
        <v>菠菜切段</v>
      </c>
      <c r="N21" s="196">
        <f>'三菜'!L23</f>
        <v>16</v>
      </c>
      <c r="O21" s="235" t="str">
        <f>'三菜'!M23</f>
        <v>Kg</v>
      </c>
      <c r="P21" s="152"/>
      <c r="Q21" s="746" t="str">
        <f>'三菜'!K31</f>
        <v>蒜香油菜</v>
      </c>
      <c r="R21" s="195" t="str">
        <f>'三菜'!K32</f>
        <v>油菜切段</v>
      </c>
      <c r="S21" s="196">
        <f>'三菜'!L32</f>
        <v>16</v>
      </c>
      <c r="T21" s="235" t="str">
        <f>'三菜'!M32</f>
        <v>Kg</v>
      </c>
      <c r="U21" s="173"/>
      <c r="V21" s="746" t="str">
        <f>'三菜'!K40</f>
        <v>炒小白菜</v>
      </c>
      <c r="W21" s="195" t="str">
        <f>'三菜'!K41</f>
        <v>小白菜切段</v>
      </c>
      <c r="X21" s="196">
        <f>'三菜'!L41</f>
        <v>16</v>
      </c>
      <c r="Y21" s="235" t="str">
        <f>'三菜'!M41</f>
        <v>Kg</v>
      </c>
      <c r="Z21" s="173"/>
      <c r="AA21" s="130"/>
      <c r="AB21" s="130"/>
      <c r="AC21" s="130"/>
      <c r="AD21" s="130"/>
      <c r="AE21" s="130"/>
      <c r="AF21" s="130"/>
    </row>
    <row r="22" spans="1:32" ht="15.75">
      <c r="A22" s="719"/>
      <c r="B22" s="723"/>
      <c r="C22" s="229" t="str">
        <f>'三菜'!K6</f>
        <v>蒜末</v>
      </c>
      <c r="D22" s="232">
        <f>'三菜'!L6</f>
        <v>0.2</v>
      </c>
      <c r="E22" s="234" t="str">
        <f>'三菜'!M6</f>
        <v>Kg</v>
      </c>
      <c r="F22" s="153"/>
      <c r="G22" s="717"/>
      <c r="H22" s="167" t="str">
        <f>'三菜'!K15</f>
        <v>薑絲</v>
      </c>
      <c r="I22" s="193">
        <f>'三菜'!L15</f>
        <v>0.2</v>
      </c>
      <c r="J22" s="227" t="str">
        <f>'三菜'!M15</f>
        <v>Kg</v>
      </c>
      <c r="K22" s="142"/>
      <c r="L22" s="757"/>
      <c r="M22" s="167" t="str">
        <f>'三菜'!K24</f>
        <v>蒜末</v>
      </c>
      <c r="N22" s="193">
        <f>'三菜'!L24</f>
        <v>0.2</v>
      </c>
      <c r="O22" s="227" t="str">
        <f>'三菜'!M24</f>
        <v>Kg</v>
      </c>
      <c r="P22" s="153"/>
      <c r="Q22" s="747"/>
      <c r="R22" s="167" t="str">
        <f>'三菜'!K33</f>
        <v>蒜末</v>
      </c>
      <c r="S22" s="193">
        <f>'三菜'!L33</f>
        <v>0.2</v>
      </c>
      <c r="T22" s="227" t="str">
        <f>'三菜'!M33</f>
        <v>Kg</v>
      </c>
      <c r="U22" s="154"/>
      <c r="V22" s="747"/>
      <c r="W22" s="167" t="str">
        <f>'三菜'!K42</f>
        <v>薑絲</v>
      </c>
      <c r="X22" s="193">
        <f>'三菜'!L42</f>
        <v>0.2</v>
      </c>
      <c r="Y22" s="227" t="str">
        <f>'三菜'!M42</f>
        <v>Kg</v>
      </c>
      <c r="Z22" s="154"/>
      <c r="AA22" s="130"/>
      <c r="AB22" s="130"/>
      <c r="AC22" s="130"/>
      <c r="AD22" s="130"/>
      <c r="AE22" s="130"/>
      <c r="AF22" s="130"/>
    </row>
    <row r="23" spans="1:32" ht="15.75">
      <c r="A23" s="720"/>
      <c r="B23" s="723"/>
      <c r="C23" s="229">
        <f>'三菜'!K7</f>
        <v>0</v>
      </c>
      <c r="D23" s="232">
        <f>'三菜'!L7</f>
        <v>0</v>
      </c>
      <c r="E23" s="227">
        <f>'三菜'!M7</f>
        <v>0</v>
      </c>
      <c r="F23" s="181"/>
      <c r="G23" s="717"/>
      <c r="H23" s="167">
        <f>'三菜'!K16</f>
        <v>0</v>
      </c>
      <c r="I23" s="193">
        <f>'三菜'!L16</f>
        <v>0</v>
      </c>
      <c r="J23" s="227">
        <f>'三菜'!M16</f>
        <v>0</v>
      </c>
      <c r="K23" s="181"/>
      <c r="L23" s="757"/>
      <c r="M23" s="167">
        <f>'三菜'!K25</f>
        <v>0</v>
      </c>
      <c r="N23" s="193">
        <f>'三菜'!L25</f>
        <v>0</v>
      </c>
      <c r="O23" s="227">
        <f>'三菜'!M25</f>
        <v>0</v>
      </c>
      <c r="P23" s="153"/>
      <c r="Q23" s="748"/>
      <c r="R23" s="167">
        <f>'三菜'!K34</f>
        <v>0</v>
      </c>
      <c r="S23" s="193">
        <f>'三菜'!L34</f>
        <v>0</v>
      </c>
      <c r="T23" s="227">
        <f>'三菜'!M34</f>
        <v>0</v>
      </c>
      <c r="U23" s="155"/>
      <c r="V23" s="748"/>
      <c r="W23" s="167">
        <f>'三菜'!K43</f>
        <v>0</v>
      </c>
      <c r="X23" s="193">
        <f>'三菜'!L43</f>
        <v>0</v>
      </c>
      <c r="Y23" s="227">
        <f>'三菜'!M43</f>
        <v>0</v>
      </c>
      <c r="Z23" s="155"/>
      <c r="AA23" s="130"/>
      <c r="AB23" s="130"/>
      <c r="AC23" s="130"/>
      <c r="AD23" s="130"/>
      <c r="AE23" s="130"/>
      <c r="AF23" s="130"/>
    </row>
    <row r="24" spans="1:32" ht="15.75">
      <c r="A24" s="720"/>
      <c r="B24" s="723"/>
      <c r="C24" s="229">
        <f>'三菜'!K8</f>
        <v>0</v>
      </c>
      <c r="D24" s="232">
        <f>'三菜'!L8</f>
        <v>0</v>
      </c>
      <c r="E24" s="234">
        <f>'三菜'!M8</f>
        <v>0</v>
      </c>
      <c r="F24" s="189"/>
      <c r="G24" s="717"/>
      <c r="H24" s="167">
        <f>'三菜'!K17</f>
        <v>0</v>
      </c>
      <c r="I24" s="193">
        <f>'三菜'!L17</f>
        <v>0</v>
      </c>
      <c r="J24" s="227">
        <f>'三菜'!M17</f>
        <v>0</v>
      </c>
      <c r="K24" s="147"/>
      <c r="L24" s="757"/>
      <c r="M24" s="167">
        <f>'三菜'!K26</f>
        <v>0</v>
      </c>
      <c r="N24" s="193">
        <f>'三菜'!L26</f>
        <v>0</v>
      </c>
      <c r="O24" s="227">
        <f>'三菜'!M26</f>
        <v>0</v>
      </c>
      <c r="P24" s="189"/>
      <c r="Q24" s="748"/>
      <c r="R24" s="167">
        <f>'三菜'!K35</f>
        <v>0</v>
      </c>
      <c r="S24" s="193">
        <f>'三菜'!L35</f>
        <v>0</v>
      </c>
      <c r="T24" s="227">
        <f>'三菜'!M35</f>
        <v>0</v>
      </c>
      <c r="U24" s="155"/>
      <c r="V24" s="748"/>
      <c r="W24" s="167">
        <f>'三菜'!K44</f>
        <v>0</v>
      </c>
      <c r="X24" s="193">
        <f>'三菜'!L44</f>
        <v>0</v>
      </c>
      <c r="Y24" s="227">
        <f>'三菜'!M44</f>
        <v>0</v>
      </c>
      <c r="Z24" s="155"/>
      <c r="AA24" s="130"/>
      <c r="AB24" s="130"/>
      <c r="AC24" s="130"/>
      <c r="AD24" s="130"/>
      <c r="AE24" s="130"/>
      <c r="AF24" s="130"/>
    </row>
    <row r="25" spans="1:32" ht="16.5" thickBot="1">
      <c r="A25" s="721"/>
      <c r="B25" s="724"/>
      <c r="C25" s="168">
        <f>'三菜'!K9</f>
        <v>0</v>
      </c>
      <c r="D25" s="194">
        <f>'三菜'!L9</f>
        <v>0</v>
      </c>
      <c r="E25" s="192">
        <f>'三菜'!M9</f>
        <v>0</v>
      </c>
      <c r="F25" s="163"/>
      <c r="G25" s="752"/>
      <c r="H25" s="167">
        <f>'三菜'!K18</f>
        <v>0</v>
      </c>
      <c r="I25" s="193">
        <f>'三菜'!L18</f>
        <v>0</v>
      </c>
      <c r="J25" s="227">
        <f>'三菜'!M18</f>
        <v>0</v>
      </c>
      <c r="K25" s="166"/>
      <c r="L25" s="758"/>
      <c r="M25" s="167">
        <f>'三菜'!K27</f>
        <v>0</v>
      </c>
      <c r="N25" s="193">
        <f>'三菜'!L27</f>
        <v>0</v>
      </c>
      <c r="O25" s="227">
        <f>'三菜'!M27</f>
        <v>0</v>
      </c>
      <c r="P25" s="163"/>
      <c r="Q25" s="749"/>
      <c r="R25" s="167">
        <f>'三菜'!K36</f>
        <v>0</v>
      </c>
      <c r="S25" s="193">
        <f>'三菜'!L36</f>
        <v>0</v>
      </c>
      <c r="T25" s="227">
        <f>'三菜'!M36</f>
        <v>0</v>
      </c>
      <c r="U25" s="157"/>
      <c r="V25" s="749"/>
      <c r="W25" s="167">
        <f>'三菜'!K45</f>
        <v>0</v>
      </c>
      <c r="X25" s="193">
        <f>'三菜'!L45</f>
        <v>0</v>
      </c>
      <c r="Y25" s="156">
        <f>'三菜'!M45</f>
        <v>0</v>
      </c>
      <c r="Z25" s="190"/>
      <c r="AA25" s="130"/>
      <c r="AB25" s="130"/>
      <c r="AC25" s="130"/>
      <c r="AD25" s="149"/>
      <c r="AE25" s="149"/>
      <c r="AF25" s="149"/>
    </row>
    <row r="26" spans="1:32" ht="16.5" customHeight="1">
      <c r="A26" s="710" t="s">
        <v>28</v>
      </c>
      <c r="B26" s="722" t="str">
        <f>'三菜'!N4</f>
        <v>木須湯</v>
      </c>
      <c r="C26" s="230" t="str">
        <f>'三菜'!N5</f>
        <v>洗選蛋</v>
      </c>
      <c r="D26" s="196">
        <f>'三菜'!O5</f>
        <v>2</v>
      </c>
      <c r="E26" s="235" t="str">
        <f>'三菜'!P5</f>
        <v>Kg</v>
      </c>
      <c r="F26" s="159">
        <v>0</v>
      </c>
      <c r="G26" s="713" t="str">
        <f>'三菜'!N13</f>
        <v>冬瓜排骨湯</v>
      </c>
      <c r="H26" s="195" t="str">
        <f>'三菜'!N14</f>
        <v>冬瓜切中丁</v>
      </c>
      <c r="I26" s="196">
        <f>'三菜'!O14</f>
        <v>7.6</v>
      </c>
      <c r="J26" s="235" t="str">
        <f>'三菜'!P14</f>
        <v>Kg</v>
      </c>
      <c r="K26" s="199"/>
      <c r="L26" s="716">
        <f>'三菜'!N22</f>
        <v>0</v>
      </c>
      <c r="M26" s="195">
        <f>'三菜'!N23</f>
        <v>0</v>
      </c>
      <c r="N26" s="196">
        <f>'三菜'!O23</f>
        <v>0</v>
      </c>
      <c r="O26" s="235">
        <f>'三菜'!P23</f>
        <v>0</v>
      </c>
      <c r="P26" s="200"/>
      <c r="Q26" s="771" t="str">
        <f>'三菜'!N31</f>
        <v>海芽蛋花湯</v>
      </c>
      <c r="R26" s="195" t="str">
        <f>'三菜'!N32</f>
        <v>洗選蛋</v>
      </c>
      <c r="S26" s="196">
        <f>'三菜'!O32</f>
        <v>4</v>
      </c>
      <c r="T26" s="235" t="str">
        <f>'三菜'!P32</f>
        <v>Kg</v>
      </c>
      <c r="U26" s="159"/>
      <c r="V26" s="716" t="str">
        <f>'三菜'!N40</f>
        <v>綠豆地瓜湯</v>
      </c>
      <c r="W26" s="195" t="str">
        <f>'三菜'!N41</f>
        <v>綠豆</v>
      </c>
      <c r="X26" s="196">
        <f>'三菜'!O41</f>
        <v>5</v>
      </c>
      <c r="Y26" s="227" t="str">
        <f>'三菜'!P41</f>
        <v>Kg</v>
      </c>
      <c r="Z26" s="160"/>
      <c r="AA26" s="130"/>
      <c r="AB26" s="130"/>
      <c r="AC26" s="130"/>
      <c r="AD26" s="149"/>
      <c r="AE26" s="149"/>
      <c r="AF26" s="149"/>
    </row>
    <row r="27" spans="1:32" ht="15.75">
      <c r="A27" s="711"/>
      <c r="B27" s="723"/>
      <c r="C27" s="167" t="str">
        <f>'三菜'!N6</f>
        <v>冬粉</v>
      </c>
      <c r="D27" s="193">
        <f>'三菜'!O6</f>
        <v>1</v>
      </c>
      <c r="E27" s="227" t="str">
        <f>'三菜'!P6</f>
        <v>Kg</v>
      </c>
      <c r="F27" s="180"/>
      <c r="G27" s="714"/>
      <c r="H27" s="167" t="str">
        <f>'三菜'!N15</f>
        <v>豬(龍骨丁-CAS)</v>
      </c>
      <c r="I27" s="193">
        <f>'三菜'!O15</f>
        <v>2</v>
      </c>
      <c r="J27" s="227" t="str">
        <f>'三菜'!P15</f>
        <v>Kg</v>
      </c>
      <c r="K27" s="144"/>
      <c r="L27" s="717"/>
      <c r="M27" s="167">
        <f>'三菜'!N24</f>
        <v>0</v>
      </c>
      <c r="N27" s="193">
        <f>'三菜'!O24</f>
        <v>0</v>
      </c>
      <c r="O27" s="227">
        <f>'三菜'!P24</f>
        <v>0</v>
      </c>
      <c r="P27" s="136"/>
      <c r="Q27" s="772"/>
      <c r="R27" s="167" t="str">
        <f>'三菜'!N33</f>
        <v>乾海芽</v>
      </c>
      <c r="S27" s="193">
        <f>'三菜'!O33</f>
        <v>0.4</v>
      </c>
      <c r="T27" s="227" t="str">
        <f>'三菜'!P33</f>
        <v>Kg</v>
      </c>
      <c r="U27" s="160"/>
      <c r="V27" s="717"/>
      <c r="W27" s="167" t="str">
        <f>'三菜'!N42</f>
        <v>地瓜小丁</v>
      </c>
      <c r="X27" s="193">
        <f>'三菜'!O42</f>
        <v>3.5</v>
      </c>
      <c r="Y27" s="227" t="str">
        <f>'三菜'!P42</f>
        <v>Kg</v>
      </c>
      <c r="Z27" s="160"/>
      <c r="AA27" s="130"/>
      <c r="AB27" s="130"/>
      <c r="AC27" s="130"/>
      <c r="AD27" s="149"/>
      <c r="AE27" s="149"/>
      <c r="AF27" s="149"/>
    </row>
    <row r="28" spans="1:32" ht="15.75">
      <c r="A28" s="711"/>
      <c r="B28" s="723"/>
      <c r="C28" s="167" t="str">
        <f>'三菜'!N7</f>
        <v>肉絲-溫體</v>
      </c>
      <c r="D28" s="193">
        <f>'三菜'!O7</f>
        <v>0.6</v>
      </c>
      <c r="E28" s="227" t="str">
        <f>'三菜'!P7</f>
        <v>Kg</v>
      </c>
      <c r="F28" s="178"/>
      <c r="G28" s="714"/>
      <c r="H28" s="167" t="str">
        <f>'三菜'!N16</f>
        <v>薑片</v>
      </c>
      <c r="I28" s="193">
        <f>'三菜'!O16</f>
        <v>0.2</v>
      </c>
      <c r="J28" s="227" t="str">
        <f>'三菜'!P16</f>
        <v>Kg</v>
      </c>
      <c r="K28" s="144"/>
      <c r="L28" s="717"/>
      <c r="M28" s="167">
        <f>'三菜'!N25</f>
        <v>0</v>
      </c>
      <c r="N28" s="193">
        <f>'三菜'!O25</f>
        <v>0</v>
      </c>
      <c r="O28" s="227">
        <f>'三菜'!P25</f>
        <v>0</v>
      </c>
      <c r="P28" s="136"/>
      <c r="Q28" s="772"/>
      <c r="R28" s="167" t="str">
        <f>'三菜'!N34</f>
        <v>青蔥珠(冷凍)</v>
      </c>
      <c r="S28" s="193">
        <f>'三菜'!O34</f>
        <v>0.2</v>
      </c>
      <c r="T28" s="227" t="str">
        <f>'三菜'!P34</f>
        <v>Kg</v>
      </c>
      <c r="U28" s="160"/>
      <c r="V28" s="717"/>
      <c r="W28" s="167">
        <f>'三菜'!N43</f>
        <v>0</v>
      </c>
      <c r="X28" s="193">
        <f>'三菜'!O43</f>
        <v>0</v>
      </c>
      <c r="Y28" s="227">
        <f>'三菜'!P43</f>
        <v>0</v>
      </c>
      <c r="Z28" s="160"/>
      <c r="AA28" s="130"/>
      <c r="AB28" s="130"/>
      <c r="AC28" s="130"/>
      <c r="AD28" s="130"/>
      <c r="AE28" s="130"/>
      <c r="AF28" s="130"/>
    </row>
    <row r="29" spans="1:32" ht="15.75">
      <c r="A29" s="711"/>
      <c r="B29" s="723"/>
      <c r="C29" s="198" t="str">
        <f>'三菜'!N8</f>
        <v>紅蘿蔔切絲</v>
      </c>
      <c r="D29" s="228">
        <f>'三菜'!O8</f>
        <v>0.6</v>
      </c>
      <c r="E29" s="227" t="str">
        <f>'三菜'!P8</f>
        <v>Kg</v>
      </c>
      <c r="F29" s="160"/>
      <c r="G29" s="714"/>
      <c r="H29" s="167">
        <f>'三菜'!N17</f>
        <v>0</v>
      </c>
      <c r="I29" s="193">
        <f>'三菜'!O17</f>
        <v>0</v>
      </c>
      <c r="J29" s="227">
        <f>'三菜'!P17</f>
        <v>0</v>
      </c>
      <c r="K29" s="144"/>
      <c r="L29" s="717"/>
      <c r="M29" s="167">
        <f>'三菜'!N26</f>
        <v>0</v>
      </c>
      <c r="N29" s="193">
        <f>'三菜'!O26</f>
        <v>0</v>
      </c>
      <c r="O29" s="227">
        <f>'三菜'!P26</f>
        <v>0</v>
      </c>
      <c r="P29" s="136"/>
      <c r="Q29" s="772"/>
      <c r="R29" s="167">
        <f>'三菜'!N35</f>
        <v>0</v>
      </c>
      <c r="S29" s="193">
        <f>'三菜'!O35</f>
        <v>0</v>
      </c>
      <c r="T29" s="227">
        <f>'三菜'!P35</f>
        <v>0</v>
      </c>
      <c r="U29" s="141"/>
      <c r="V29" s="774"/>
      <c r="W29" s="167">
        <f>'三菜'!N44</f>
        <v>0</v>
      </c>
      <c r="X29" s="193">
        <f>'三菜'!O44</f>
        <v>0</v>
      </c>
      <c r="Y29" s="227">
        <f>'三菜'!P44</f>
        <v>0</v>
      </c>
      <c r="Z29" s="160"/>
      <c r="AA29" s="130"/>
      <c r="AB29" s="130"/>
      <c r="AC29" s="130"/>
      <c r="AD29" s="130"/>
      <c r="AE29" s="130"/>
      <c r="AF29" s="130"/>
    </row>
    <row r="30" spans="1:32" ht="16.5" thickBot="1">
      <c r="A30" s="712"/>
      <c r="B30" s="724"/>
      <c r="C30" s="168" t="str">
        <f>'三菜'!N9</f>
        <v>濕木耳切絲</v>
      </c>
      <c r="D30" s="194">
        <f>'三菜'!O9</f>
        <v>0.6</v>
      </c>
      <c r="E30" s="192" t="str">
        <f>'三菜'!P9</f>
        <v>Kg</v>
      </c>
      <c r="F30" s="182"/>
      <c r="G30" s="715"/>
      <c r="H30" s="168">
        <f>'三菜'!N18</f>
        <v>0</v>
      </c>
      <c r="I30" s="168">
        <f>'三菜'!O18</f>
        <v>0</v>
      </c>
      <c r="J30" s="168">
        <f>'三菜'!P18</f>
        <v>0</v>
      </c>
      <c r="K30" s="161"/>
      <c r="L30" s="752"/>
      <c r="M30" s="168">
        <f>'三菜'!N27</f>
        <v>0</v>
      </c>
      <c r="N30" s="168">
        <f>'三菜'!O27</f>
        <v>0</v>
      </c>
      <c r="O30" s="233">
        <f>'三菜'!P27</f>
        <v>0</v>
      </c>
      <c r="P30" s="162"/>
      <c r="Q30" s="773"/>
      <c r="R30" s="168">
        <f>'三菜'!N36</f>
        <v>0</v>
      </c>
      <c r="S30" s="168">
        <f>'三菜'!O36</f>
        <v>0</v>
      </c>
      <c r="T30" s="233">
        <f>'三菜'!P36</f>
        <v>0</v>
      </c>
      <c r="U30" s="161"/>
      <c r="V30" s="775"/>
      <c r="W30" s="168">
        <f>'三菜'!N45</f>
        <v>0</v>
      </c>
      <c r="X30" s="168">
        <f>'三菜'!O45</f>
        <v>0</v>
      </c>
      <c r="Y30" s="233">
        <f>'三菜'!P45</f>
        <v>0</v>
      </c>
      <c r="Z30" s="163"/>
      <c r="AA30" s="130"/>
      <c r="AB30" s="130"/>
      <c r="AC30" s="130"/>
      <c r="AD30" s="130"/>
      <c r="AE30" s="130"/>
      <c r="AF30" s="130"/>
    </row>
    <row r="31" spans="1:32" ht="16.5" customHeight="1">
      <c r="A31" s="695" t="s">
        <v>29</v>
      </c>
      <c r="B31" s="722">
        <f>'三菜'!Q4</f>
        <v>0</v>
      </c>
      <c r="C31" s="137"/>
      <c r="D31" s="137"/>
      <c r="E31" s="172"/>
      <c r="F31" s="160"/>
      <c r="G31" s="759" t="str">
        <f>'三菜'!Q13</f>
        <v>當季水果</v>
      </c>
      <c r="H31" s="132"/>
      <c r="I31" s="133"/>
      <c r="J31" s="191"/>
      <c r="K31" s="145"/>
      <c r="L31" s="750">
        <f>'三菜'!Q22</f>
        <v>0</v>
      </c>
      <c r="M31" s="132"/>
      <c r="N31" s="133"/>
      <c r="O31" s="169"/>
      <c r="P31" s="134"/>
      <c r="Q31" s="754" t="str">
        <f>'三菜'!Q31</f>
        <v>當季水果</v>
      </c>
      <c r="R31" s="132"/>
      <c r="S31" s="133"/>
      <c r="T31" s="169"/>
      <c r="U31" s="145"/>
      <c r="V31" s="754">
        <f>'三菜'!Q40</f>
        <v>0</v>
      </c>
      <c r="W31" s="132"/>
      <c r="X31" s="133"/>
      <c r="Y31" s="169"/>
      <c r="Z31" s="145"/>
      <c r="AA31" s="130"/>
      <c r="AB31" s="130"/>
      <c r="AC31" s="130"/>
      <c r="AD31" s="130"/>
      <c r="AE31" s="130"/>
      <c r="AF31" s="130"/>
    </row>
    <row r="32" spans="1:32" ht="16.5" thickBot="1">
      <c r="A32" s="696"/>
      <c r="B32" s="723"/>
      <c r="C32" s="158"/>
      <c r="D32" s="150"/>
      <c r="E32" s="170"/>
      <c r="F32" s="163"/>
      <c r="G32" s="759"/>
      <c r="H32" s="139"/>
      <c r="I32" s="140"/>
      <c r="J32" s="171"/>
      <c r="K32" s="146"/>
      <c r="L32" s="751"/>
      <c r="M32" s="139"/>
      <c r="N32" s="140"/>
      <c r="O32" s="171"/>
      <c r="P32" s="135"/>
      <c r="Q32" s="755"/>
      <c r="R32" s="139"/>
      <c r="S32" s="140"/>
      <c r="T32" s="171"/>
      <c r="U32" s="146"/>
      <c r="V32" s="755"/>
      <c r="W32" s="139"/>
      <c r="X32" s="140"/>
      <c r="Y32" s="171"/>
      <c r="Z32" s="146"/>
      <c r="AA32" s="131"/>
      <c r="AB32" s="131"/>
      <c r="AC32" s="131"/>
      <c r="AD32" s="131"/>
      <c r="AE32" s="131"/>
      <c r="AF32" s="131"/>
    </row>
    <row r="33" spans="1:32" ht="16.5" thickBot="1">
      <c r="A33" s="164"/>
      <c r="B33" s="784" t="s">
        <v>73</v>
      </c>
      <c r="C33" s="691"/>
      <c r="D33" s="688">
        <f>(D6*F6+D7*F7+D8*F8+D9*F9+D10*F10+D11*F11+D12*F12+D13*F13)+(D14*F14+D15*F15+D16*F16+D17*F17+D18*F18+D19*F19+D20*F20)+(D21*F21+D22*F22+D23*F23+D24*F24+D25*F25)+(D26*F26+D27*F27+D28*F28+D29*F29+D30*F30)+(D31*F31+D32*F32)</f>
        <v>0</v>
      </c>
      <c r="E33" s="689"/>
      <c r="F33" s="690"/>
      <c r="G33" s="704" t="s">
        <v>73</v>
      </c>
      <c r="H33" s="688"/>
      <c r="I33" s="688">
        <f>(I6*K6+I7*K7+I8*K8+I9*K9+I10*K10+I11*K11+I12*K12+I13*K13)+(I14*K14+I15*K15+I16*K16+I17*K17+I18*K18+I19*K19+I20*K20)+(I21*K21+I22*K22+I23*K23+I24*K24+I25*K25)+(I26*K26+I27*K27+I28*K28+I29*K29+I30*K30)+(I31*K31+I32*K32)</f>
        <v>0</v>
      </c>
      <c r="J33" s="689"/>
      <c r="K33" s="690"/>
      <c r="L33" s="691" t="s">
        <v>73</v>
      </c>
      <c r="M33" s="688"/>
      <c r="N33" s="688">
        <f>(N6*P6+N7*P7+N8*P8+N9*P9+N10*P10+N11*P11+N12*P12+N13*P13)+(N14*P14+N15*P15+N16*P16+N17*P17+N18*P18+N19*P19+N20*P20)+(N21*P21+N22*P22+N23*P23+N24*P24+N25*P25)+(N26*P26+N27*P27+N28*P28+N29*P29+N30*P30)+(N31*P31+N32*P32)</f>
        <v>0</v>
      </c>
      <c r="O33" s="689"/>
      <c r="P33" s="690"/>
      <c r="Q33" s="704" t="s">
        <v>73</v>
      </c>
      <c r="R33" s="688"/>
      <c r="S33" s="688">
        <f>(S6*U6+S7*U7+S8*U8+S9*U9+S10*U10+S11*U11+S12*U12+S13*U13)+(S14*U14+S15*U15+S16*U16+S17*U17+S18*U18+S19*U19+S20*U20)+(S21*U21+S22*U22+S23*U23+S24*U24+S25*U25)+(S26*U26+S27*U27+S28*U28+S29*U29+S30*U30)+(S31*U31+S32*U32)</f>
        <v>0</v>
      </c>
      <c r="T33" s="689"/>
      <c r="U33" s="690"/>
      <c r="V33" s="704" t="s">
        <v>73</v>
      </c>
      <c r="W33" s="688"/>
      <c r="X33" s="688">
        <f>(X6*Z6+X7*Z7+X8*Z8+X9*Z9+X10*Z10+X11*Z11+X12*Z12+X13*Z13)+(X14*Z14+X15*Z15+X16*Z16+X17*Z17+X18*Z18+X19*Z19+X20*Z20)+(X21*Z21+X22*Z22+X23*Z23+X24*Z24+X25*Z25)+(X26*Z26+X27*Z27+X28*Z28+X29*Z29+X30*Z30)+(X31*Z31+X32*Z32)</f>
        <v>0</v>
      </c>
      <c r="Y33" s="689"/>
      <c r="Z33" s="690"/>
      <c r="AA33" s="131"/>
      <c r="AB33" s="131"/>
      <c r="AC33" s="131"/>
      <c r="AD33" s="131"/>
      <c r="AE33" s="131"/>
      <c r="AF33" s="131"/>
    </row>
    <row r="34" spans="1:27" ht="15.75">
      <c r="A34" s="781" t="s">
        <v>74</v>
      </c>
      <c r="B34" s="687" t="str">
        <f>"熱　量："&amp;'三菜'!R11</f>
        <v>熱　量：691大卡</v>
      </c>
      <c r="C34" s="680"/>
      <c r="D34" s="681" t="str">
        <f>"醣　類："&amp;'三菜'!R5</f>
        <v>醣　類：97.9 g</v>
      </c>
      <c r="E34" s="682"/>
      <c r="F34" s="683"/>
      <c r="G34" s="687" t="str">
        <f>"熱　量："&amp;'三菜'!R20</f>
        <v>熱　量：558大卡</v>
      </c>
      <c r="H34" s="680"/>
      <c r="I34" s="681" t="str">
        <f>"醣　類："&amp;'三菜'!R14</f>
        <v>醣　類：85.5 g</v>
      </c>
      <c r="J34" s="682"/>
      <c r="K34" s="683"/>
      <c r="L34" s="687" t="str">
        <f>"熱　量："&amp;'三菜'!R29</f>
        <v>熱　量：583大卡</v>
      </c>
      <c r="M34" s="680"/>
      <c r="N34" s="681" t="str">
        <f>"醣　類："&amp;'三菜'!R23</f>
        <v>醣　類：80.3 g</v>
      </c>
      <c r="O34" s="682"/>
      <c r="P34" s="683"/>
      <c r="Q34" s="687" t="str">
        <f>"熱　量："&amp;'三菜'!R38</f>
        <v>熱　量：604大卡</v>
      </c>
      <c r="R34" s="680"/>
      <c r="S34" s="681" t="str">
        <f>"醣　類："&amp;'三菜'!R32</f>
        <v>醣　類：96.7 g</v>
      </c>
      <c r="T34" s="682"/>
      <c r="U34" s="683"/>
      <c r="V34" s="687" t="str">
        <f>"熱　量："&amp;'三菜'!R45</f>
        <v>熱　量：22.8 g</v>
      </c>
      <c r="W34" s="680"/>
      <c r="X34" s="681" t="str">
        <f>"醣　類："&amp;'三菜'!R41</f>
        <v>醣　類：100.8 g</v>
      </c>
      <c r="Y34" s="682"/>
      <c r="Z34" s="683"/>
      <c r="AA34" s="131"/>
    </row>
    <row r="35" spans="1:27" ht="15.75">
      <c r="A35" s="782"/>
      <c r="B35" s="679" t="str">
        <f>"蛋白質："&amp;'三菜'!R9</f>
        <v>蛋白質：32.4 g</v>
      </c>
      <c r="C35" s="680"/>
      <c r="D35" s="684" t="str">
        <f>"脂　肪："&amp;'三菜'!R7</f>
        <v>脂　肪：18.6 g</v>
      </c>
      <c r="E35" s="685"/>
      <c r="F35" s="686"/>
      <c r="G35" s="679" t="str">
        <f>"蛋白質："&amp;'三菜'!R18</f>
        <v>蛋白質：22.7 g</v>
      </c>
      <c r="H35" s="680"/>
      <c r="I35" s="684" t="str">
        <f>"脂　肪："&amp;'三菜'!R16</f>
        <v>脂　肪：12.8 g</v>
      </c>
      <c r="J35" s="685"/>
      <c r="K35" s="686"/>
      <c r="L35" s="679" t="str">
        <f>"蛋白質："&amp;'三菜'!R27</f>
        <v>蛋白質：21.1 g</v>
      </c>
      <c r="M35" s="680"/>
      <c r="N35" s="684" t="str">
        <f>"脂　肪："&amp;'三菜'!R25</f>
        <v>脂　肪：19.8 g</v>
      </c>
      <c r="O35" s="685"/>
      <c r="P35" s="686"/>
      <c r="Q35" s="679" t="str">
        <f>"蛋白質："&amp;'三菜'!R36</f>
        <v>蛋白質：21.4 g</v>
      </c>
      <c r="R35" s="680"/>
      <c r="S35" s="684" t="str">
        <f>"脂　肪："&amp;'三菜'!R34</f>
        <v>脂　肪：14.4 g</v>
      </c>
      <c r="T35" s="685"/>
      <c r="U35" s="686"/>
      <c r="V35" s="679" t="str">
        <f>"蛋白質："&amp;'三菜'!R47</f>
        <v>蛋白質：728大卡</v>
      </c>
      <c r="W35" s="680"/>
      <c r="X35" s="681" t="str">
        <f>"脂　肪："&amp;'三菜'!R43</f>
        <v>脂　肪：25.3 g</v>
      </c>
      <c r="Y35" s="682"/>
      <c r="Z35" s="683"/>
      <c r="AA35" s="131"/>
    </row>
    <row r="36" spans="1:27" ht="16.5" thickBot="1">
      <c r="A36" s="783"/>
      <c r="B36" s="760" t="s">
        <v>75</v>
      </c>
      <c r="C36" s="761"/>
      <c r="D36" s="761"/>
      <c r="E36" s="761"/>
      <c r="F36" s="762"/>
      <c r="G36" s="763" t="s">
        <v>75</v>
      </c>
      <c r="H36" s="764"/>
      <c r="I36" s="764"/>
      <c r="J36" s="764"/>
      <c r="K36" s="765"/>
      <c r="L36" s="763" t="s">
        <v>75</v>
      </c>
      <c r="M36" s="764"/>
      <c r="N36" s="764"/>
      <c r="O36" s="764"/>
      <c r="P36" s="765"/>
      <c r="Q36" s="763" t="s">
        <v>75</v>
      </c>
      <c r="R36" s="764"/>
      <c r="S36" s="764"/>
      <c r="T36" s="764"/>
      <c r="U36" s="765"/>
      <c r="V36" s="763" t="s">
        <v>75</v>
      </c>
      <c r="W36" s="764"/>
      <c r="X36" s="764"/>
      <c r="Y36" s="764"/>
      <c r="Z36" s="787"/>
      <c r="AA36" s="131"/>
    </row>
    <row r="37" spans="1:27" ht="15.75">
      <c r="A37" s="785"/>
      <c r="B37" s="786"/>
      <c r="C37" s="786"/>
      <c r="D37" s="786"/>
      <c r="E37" s="786"/>
      <c r="F37" s="786"/>
      <c r="G37" s="786"/>
      <c r="H37" s="786"/>
      <c r="I37" s="786"/>
      <c r="J37" s="786"/>
      <c r="K37" s="786"/>
      <c r="L37" s="786"/>
      <c r="M37" s="786"/>
      <c r="N37" s="786"/>
      <c r="O37" s="786"/>
      <c r="P37" s="786"/>
      <c r="Q37" s="786"/>
      <c r="R37" s="786"/>
      <c r="S37" s="786"/>
      <c r="T37" s="786"/>
      <c r="U37" s="786"/>
      <c r="V37" s="786"/>
      <c r="W37" s="786"/>
      <c r="X37" s="786"/>
      <c r="Y37" s="786"/>
      <c r="Z37" s="786"/>
      <c r="AA37" s="148"/>
    </row>
  </sheetData>
  <sheetProtection/>
  <mergeCells count="101">
    <mergeCell ref="A34:A36"/>
    <mergeCell ref="B33:C33"/>
    <mergeCell ref="B14:B20"/>
    <mergeCell ref="A37:U37"/>
    <mergeCell ref="V36:Z36"/>
    <mergeCell ref="Q36:U36"/>
    <mergeCell ref="G36:K36"/>
    <mergeCell ref="V37:Z37"/>
    <mergeCell ref="L35:M35"/>
    <mergeCell ref="N35:P35"/>
    <mergeCell ref="A1:Z1"/>
    <mergeCell ref="A2:A3"/>
    <mergeCell ref="Q26:Q30"/>
    <mergeCell ref="V26:V30"/>
    <mergeCell ref="A4:A5"/>
    <mergeCell ref="L14:L20"/>
    <mergeCell ref="Z4:Z5"/>
    <mergeCell ref="X4:Y5"/>
    <mergeCell ref="W4:W5"/>
    <mergeCell ref="S4:T5"/>
    <mergeCell ref="G31:G32"/>
    <mergeCell ref="S35:U35"/>
    <mergeCell ref="B36:F36"/>
    <mergeCell ref="L36:P36"/>
    <mergeCell ref="B31:B32"/>
    <mergeCell ref="I33:K33"/>
    <mergeCell ref="Q33:R33"/>
    <mergeCell ref="S33:U33"/>
    <mergeCell ref="D35:F35"/>
    <mergeCell ref="G35:H35"/>
    <mergeCell ref="G21:G25"/>
    <mergeCell ref="V33:W33"/>
    <mergeCell ref="B34:C34"/>
    <mergeCell ref="V34:W34"/>
    <mergeCell ref="L34:M34"/>
    <mergeCell ref="S34:U34"/>
    <mergeCell ref="V31:V32"/>
    <mergeCell ref="B21:B25"/>
    <mergeCell ref="Q31:Q32"/>
    <mergeCell ref="L21:L25"/>
    <mergeCell ref="V21:V25"/>
    <mergeCell ref="L31:L32"/>
    <mergeCell ref="L26:L30"/>
    <mergeCell ref="L6:L13"/>
    <mergeCell ref="Q6:Q13"/>
    <mergeCell ref="Q21:Q25"/>
    <mergeCell ref="V2:Z2"/>
    <mergeCell ref="V3:Z3"/>
    <mergeCell ref="V6:V13"/>
    <mergeCell ref="Q2:U2"/>
    <mergeCell ref="Q3:U3"/>
    <mergeCell ref="V14:V20"/>
    <mergeCell ref="U4:U5"/>
    <mergeCell ref="R4:R5"/>
    <mergeCell ref="V4:V5"/>
    <mergeCell ref="L2:P2"/>
    <mergeCell ref="L3:P3"/>
    <mergeCell ref="M4:M5"/>
    <mergeCell ref="N4:O5"/>
    <mergeCell ref="Q4:Q5"/>
    <mergeCell ref="Q14:Q20"/>
    <mergeCell ref="P4:P5"/>
    <mergeCell ref="K4:K5"/>
    <mergeCell ref="L4:L5"/>
    <mergeCell ref="I4:J5"/>
    <mergeCell ref="H4:H5"/>
    <mergeCell ref="B2:F2"/>
    <mergeCell ref="B3:F3"/>
    <mergeCell ref="G2:K2"/>
    <mergeCell ref="G3:K3"/>
    <mergeCell ref="G4:G5"/>
    <mergeCell ref="B4:B5"/>
    <mergeCell ref="C4:C5"/>
    <mergeCell ref="D4:E5"/>
    <mergeCell ref="F4:F5"/>
    <mergeCell ref="D33:F33"/>
    <mergeCell ref="A26:A30"/>
    <mergeCell ref="G26:G30"/>
    <mergeCell ref="G14:G19"/>
    <mergeCell ref="A14:A20"/>
    <mergeCell ref="A21:A25"/>
    <mergeCell ref="B26:B30"/>
    <mergeCell ref="X33:Z33"/>
    <mergeCell ref="X35:Z35"/>
    <mergeCell ref="L33:M33"/>
    <mergeCell ref="N33:P33"/>
    <mergeCell ref="A6:A13"/>
    <mergeCell ref="A31:A32"/>
    <mergeCell ref="B6:B13"/>
    <mergeCell ref="G6:G13"/>
    <mergeCell ref="G33:H33"/>
    <mergeCell ref="X34:Z34"/>
    <mergeCell ref="B35:C35"/>
    <mergeCell ref="Q35:R35"/>
    <mergeCell ref="V35:W35"/>
    <mergeCell ref="D34:F34"/>
    <mergeCell ref="I35:K35"/>
    <mergeCell ref="Q34:R34"/>
    <mergeCell ref="N34:P34"/>
    <mergeCell ref="I34:K34"/>
    <mergeCell ref="G34:H34"/>
  </mergeCells>
  <printOptions/>
  <pageMargins left="0.34" right="0.25" top="0.34" bottom="0.34" header="0.31496062992125984" footer="0.31496062992125984"/>
  <pageSetup fitToHeight="1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51"/>
  <sheetViews>
    <sheetView showZeros="0" zoomScalePageLayoutView="0" workbookViewId="0" topLeftCell="A16">
      <selection activeCell="O46" sqref="O46"/>
    </sheetView>
  </sheetViews>
  <sheetFormatPr defaultColWidth="9.00390625" defaultRowHeight="16.5"/>
  <cols>
    <col min="1" max="8" width="4.625" style="0" customWidth="1"/>
    <col min="9" max="9" width="4.625" style="396" customWidth="1"/>
    <col min="10" max="10" width="4.625" style="396" hidden="1" customWidth="1"/>
    <col min="11" max="12" width="4.625" style="0" hidden="1" customWidth="1"/>
    <col min="13" max="19" width="4.625" style="0" customWidth="1"/>
    <col min="20" max="20" width="4.625" style="396" customWidth="1"/>
    <col min="21" max="21" width="4.625" style="396" hidden="1" customWidth="1"/>
    <col min="22" max="23" width="4.625" style="0" hidden="1" customWidth="1"/>
    <col min="24" max="30" width="4.625" style="0" customWidth="1"/>
    <col min="31" max="31" width="4.625" style="396" customWidth="1"/>
    <col min="32" max="32" width="4.625" style="396" hidden="1" customWidth="1"/>
    <col min="33" max="34" width="4.625" style="0" hidden="1" customWidth="1"/>
    <col min="35" max="41" width="4.625" style="0" customWidth="1"/>
    <col min="42" max="42" width="4.625" style="396" customWidth="1"/>
    <col min="43" max="43" width="4.625" style="396" hidden="1" customWidth="1"/>
    <col min="44" max="45" width="4.625" style="0" hidden="1" customWidth="1"/>
    <col min="46" max="52" width="4.625" style="0" customWidth="1"/>
    <col min="53" max="53" width="4.625" style="396" customWidth="1"/>
    <col min="54" max="54" width="4.75390625" style="396" hidden="1" customWidth="1"/>
    <col min="55" max="55" width="3.75390625" style="284" hidden="1" customWidth="1"/>
    <col min="56" max="56" width="3.875" style="284" hidden="1" customWidth="1"/>
  </cols>
  <sheetData>
    <row r="1" spans="2:56" ht="20.25" customHeight="1" thickBot="1">
      <c r="B1" s="848" t="str">
        <f>'三菜'!B1</f>
        <v>A0141 嘉義縣六腳鄉六嘉國民中學 108學年度第2學期第7週食譜設計 </v>
      </c>
      <c r="C1" s="848"/>
      <c r="D1" s="848"/>
      <c r="E1" s="848"/>
      <c r="F1" s="848"/>
      <c r="G1" s="848"/>
      <c r="H1" s="848"/>
      <c r="I1" s="848"/>
      <c r="J1" s="848"/>
      <c r="K1" s="848"/>
      <c r="L1" s="848"/>
      <c r="M1" s="848"/>
      <c r="N1" s="848"/>
      <c r="O1" s="848"/>
      <c r="P1" s="848"/>
      <c r="Q1" s="848"/>
      <c r="R1" s="848"/>
      <c r="S1" s="848"/>
      <c r="T1" s="848"/>
      <c r="U1" s="848"/>
      <c r="V1" s="848"/>
      <c r="W1" s="848"/>
      <c r="X1" s="848"/>
      <c r="Y1" s="848"/>
      <c r="Z1" s="848"/>
      <c r="AA1" s="848"/>
      <c r="AB1" s="848"/>
      <c r="AC1" s="848"/>
      <c r="AD1" s="848"/>
      <c r="AE1" s="848"/>
      <c r="AF1" s="848"/>
      <c r="AG1" s="848"/>
      <c r="AH1" s="848"/>
      <c r="AI1" s="848"/>
      <c r="AJ1" s="848"/>
      <c r="AK1" s="848"/>
      <c r="AL1" s="848"/>
      <c r="AM1" s="848"/>
      <c r="AN1" s="848"/>
      <c r="AO1" s="260"/>
      <c r="AP1" s="409"/>
      <c r="AQ1" s="409"/>
      <c r="AR1" s="260"/>
      <c r="AS1" s="260"/>
      <c r="AT1" s="847" t="s">
        <v>118</v>
      </c>
      <c r="AU1" s="847"/>
      <c r="AV1" s="847"/>
      <c r="AW1" s="847"/>
      <c r="AX1" s="847"/>
      <c r="AY1" s="847"/>
      <c r="AZ1" s="847"/>
      <c r="BA1" s="847"/>
      <c r="BB1" s="431"/>
      <c r="BC1" s="282"/>
      <c r="BD1" s="282"/>
    </row>
    <row r="2" spans="1:56" ht="19.5">
      <c r="A2" s="306"/>
      <c r="B2" s="352"/>
      <c r="C2" s="352">
        <f>'三菜'!B4</f>
        <v>4</v>
      </c>
      <c r="D2" s="352" t="s">
        <v>3</v>
      </c>
      <c r="E2" s="352">
        <f>'三菜'!B6</f>
        <v>6</v>
      </c>
      <c r="F2" s="352" t="s">
        <v>4</v>
      </c>
      <c r="G2" s="352" t="s">
        <v>86</v>
      </c>
      <c r="H2" s="353"/>
      <c r="I2" s="388"/>
      <c r="J2" s="824"/>
      <c r="K2" s="789"/>
      <c r="L2" s="790"/>
      <c r="M2" s="354"/>
      <c r="N2" s="352">
        <f>'三菜'!B13</f>
        <v>4</v>
      </c>
      <c r="O2" s="352" t="s">
        <v>3</v>
      </c>
      <c r="P2" s="352">
        <f>'三菜'!B15</f>
        <v>7</v>
      </c>
      <c r="Q2" s="352" t="s">
        <v>4</v>
      </c>
      <c r="R2" s="352" t="s">
        <v>66</v>
      </c>
      <c r="S2" s="352"/>
      <c r="T2" s="388"/>
      <c r="U2" s="824"/>
      <c r="V2" s="789"/>
      <c r="W2" s="790"/>
      <c r="X2" s="375"/>
      <c r="Y2" s="279">
        <f>'三菜'!B22</f>
        <v>4</v>
      </c>
      <c r="Z2" s="279" t="s">
        <v>3</v>
      </c>
      <c r="AA2" s="279">
        <f>'三菜'!B24</f>
        <v>8</v>
      </c>
      <c r="AB2" s="279" t="s">
        <v>4</v>
      </c>
      <c r="AC2" s="279" t="s">
        <v>88</v>
      </c>
      <c r="AD2" s="279"/>
      <c r="AE2" s="405"/>
      <c r="AF2" s="824"/>
      <c r="AG2" s="789"/>
      <c r="AH2" s="790"/>
      <c r="AI2" s="375"/>
      <c r="AJ2" s="279">
        <f>'三菜'!B31</f>
        <v>4</v>
      </c>
      <c r="AK2" s="279" t="s">
        <v>3</v>
      </c>
      <c r="AL2" s="279">
        <f>'三菜'!B33</f>
        <v>9</v>
      </c>
      <c r="AM2" s="279" t="s">
        <v>4</v>
      </c>
      <c r="AN2" s="279" t="s">
        <v>89</v>
      </c>
      <c r="AO2" s="376"/>
      <c r="AP2" s="410"/>
      <c r="AQ2" s="788"/>
      <c r="AR2" s="789"/>
      <c r="AS2" s="790"/>
      <c r="AT2" s="279"/>
      <c r="AU2" s="279">
        <f>'三菜'!B40</f>
        <v>4</v>
      </c>
      <c r="AV2" s="279" t="s">
        <v>3</v>
      </c>
      <c r="AW2" s="279">
        <f>'三菜'!B42</f>
        <v>10</v>
      </c>
      <c r="AX2" s="279" t="s">
        <v>4</v>
      </c>
      <c r="AY2" s="279" t="s">
        <v>90</v>
      </c>
      <c r="AZ2" s="279"/>
      <c r="BA2" s="410"/>
      <c r="BB2" s="788"/>
      <c r="BC2" s="789"/>
      <c r="BD2" s="790"/>
    </row>
    <row r="3" spans="1:56" ht="32.25">
      <c r="A3" s="307"/>
      <c r="B3" s="257" t="s">
        <v>82</v>
      </c>
      <c r="C3" s="843">
        <f>'三菜'!B12</f>
        <v>221</v>
      </c>
      <c r="D3" s="844"/>
      <c r="E3" s="844"/>
      <c r="F3" s="844"/>
      <c r="G3" s="844"/>
      <c r="H3" s="845"/>
      <c r="I3" s="389"/>
      <c r="J3" s="825"/>
      <c r="K3" s="792"/>
      <c r="L3" s="793"/>
      <c r="M3" s="350" t="s">
        <v>82</v>
      </c>
      <c r="N3" s="843">
        <f>'三菜'!B21</f>
        <v>221</v>
      </c>
      <c r="O3" s="844"/>
      <c r="P3" s="844"/>
      <c r="Q3" s="844"/>
      <c r="R3" s="844"/>
      <c r="S3" s="845"/>
      <c r="T3" s="389"/>
      <c r="U3" s="825"/>
      <c r="V3" s="792"/>
      <c r="W3" s="793"/>
      <c r="X3" s="350" t="s">
        <v>82</v>
      </c>
      <c r="Y3" s="843">
        <f>'三菜'!B30</f>
        <v>221</v>
      </c>
      <c r="Z3" s="844"/>
      <c r="AA3" s="844"/>
      <c r="AB3" s="844"/>
      <c r="AC3" s="844"/>
      <c r="AD3" s="845"/>
      <c r="AE3" s="389"/>
      <c r="AF3" s="825"/>
      <c r="AG3" s="792"/>
      <c r="AH3" s="793"/>
      <c r="AI3" s="350" t="s">
        <v>82</v>
      </c>
      <c r="AJ3" s="843">
        <f>'三菜'!B39</f>
        <v>221</v>
      </c>
      <c r="AK3" s="844"/>
      <c r="AL3" s="844"/>
      <c r="AM3" s="844"/>
      <c r="AN3" s="844"/>
      <c r="AO3" s="845"/>
      <c r="AP3" s="411"/>
      <c r="AQ3" s="791"/>
      <c r="AR3" s="792"/>
      <c r="AS3" s="793"/>
      <c r="AT3" s="257" t="s">
        <v>82</v>
      </c>
      <c r="AU3" s="843">
        <f>'三菜'!B48</f>
        <v>221</v>
      </c>
      <c r="AV3" s="844"/>
      <c r="AW3" s="844"/>
      <c r="AX3" s="844"/>
      <c r="AY3" s="844"/>
      <c r="AZ3" s="845"/>
      <c r="BA3" s="411"/>
      <c r="BB3" s="791"/>
      <c r="BC3" s="792"/>
      <c r="BD3" s="793"/>
    </row>
    <row r="4" spans="1:56" ht="32.25">
      <c r="A4" s="307"/>
      <c r="B4" s="257" t="s">
        <v>35</v>
      </c>
      <c r="C4" s="826" t="str">
        <f>'三菜'!D4</f>
        <v>香Q米飯</v>
      </c>
      <c r="D4" s="795"/>
      <c r="E4" s="795"/>
      <c r="F4" s="795"/>
      <c r="G4" s="795"/>
      <c r="H4" s="846"/>
      <c r="I4" s="397">
        <f>'三菜'!B12</f>
        <v>221</v>
      </c>
      <c r="J4" s="826"/>
      <c r="K4" s="795"/>
      <c r="L4" s="796"/>
      <c r="M4" s="350" t="s">
        <v>35</v>
      </c>
      <c r="N4" s="826" t="str">
        <f>'三菜'!D13</f>
        <v>糙米飯</v>
      </c>
      <c r="O4" s="795"/>
      <c r="P4" s="795"/>
      <c r="Q4" s="795"/>
      <c r="R4" s="795"/>
      <c r="S4" s="846"/>
      <c r="T4" s="397">
        <f>'三菜'!B21</f>
        <v>221</v>
      </c>
      <c r="U4" s="826"/>
      <c r="V4" s="795"/>
      <c r="W4" s="796"/>
      <c r="X4" s="350" t="s">
        <v>35</v>
      </c>
      <c r="Y4" s="826" t="str">
        <f>'三菜'!D22</f>
        <v>粥品1</v>
      </c>
      <c r="Z4" s="795"/>
      <c r="AA4" s="795"/>
      <c r="AB4" s="795"/>
      <c r="AC4" s="795"/>
      <c r="AD4" s="846"/>
      <c r="AE4" s="397">
        <f>'三菜'!B30</f>
        <v>221</v>
      </c>
      <c r="AF4" s="826"/>
      <c r="AG4" s="795"/>
      <c r="AH4" s="796"/>
      <c r="AI4" s="350" t="s">
        <v>35</v>
      </c>
      <c r="AJ4" s="826" t="str">
        <f>'三菜'!D31</f>
        <v>香Q米飯</v>
      </c>
      <c r="AK4" s="795"/>
      <c r="AL4" s="795"/>
      <c r="AM4" s="795"/>
      <c r="AN4" s="795"/>
      <c r="AO4" s="846"/>
      <c r="AP4" s="420">
        <f>'三菜'!B39</f>
        <v>221</v>
      </c>
      <c r="AQ4" s="794"/>
      <c r="AR4" s="795"/>
      <c r="AS4" s="796"/>
      <c r="AT4" s="257" t="s">
        <v>35</v>
      </c>
      <c r="AU4" s="826" t="str">
        <f>'三菜'!D40</f>
        <v>香Q米飯</v>
      </c>
      <c r="AV4" s="795"/>
      <c r="AW4" s="795"/>
      <c r="AX4" s="795"/>
      <c r="AY4" s="795"/>
      <c r="AZ4" s="846"/>
      <c r="BA4" s="420">
        <f>'三菜'!B48</f>
        <v>221</v>
      </c>
      <c r="BB4" s="794"/>
      <c r="BC4" s="795"/>
      <c r="BD4" s="796"/>
    </row>
    <row r="5" spans="1:56" ht="34.5" customHeight="1" thickBot="1">
      <c r="A5" s="308"/>
      <c r="B5" s="257" t="s">
        <v>81</v>
      </c>
      <c r="C5" s="852" t="s">
        <v>85</v>
      </c>
      <c r="D5" s="853"/>
      <c r="E5" s="853"/>
      <c r="F5" s="854"/>
      <c r="G5" s="329" t="s">
        <v>83</v>
      </c>
      <c r="H5" s="330" t="s">
        <v>84</v>
      </c>
      <c r="I5" s="329" t="s">
        <v>87</v>
      </c>
      <c r="J5" s="329" t="s">
        <v>117</v>
      </c>
      <c r="K5" s="356" t="s">
        <v>112</v>
      </c>
      <c r="L5" s="357" t="s">
        <v>113</v>
      </c>
      <c r="M5" s="350" t="s">
        <v>81</v>
      </c>
      <c r="N5" s="852" t="s">
        <v>85</v>
      </c>
      <c r="O5" s="853"/>
      <c r="P5" s="853"/>
      <c r="Q5" s="854"/>
      <c r="R5" s="329" t="s">
        <v>83</v>
      </c>
      <c r="S5" s="330" t="s">
        <v>84</v>
      </c>
      <c r="T5" s="356" t="s">
        <v>87</v>
      </c>
      <c r="U5" s="356" t="s">
        <v>117</v>
      </c>
      <c r="V5" s="356" t="s">
        <v>112</v>
      </c>
      <c r="W5" s="297" t="s">
        <v>113</v>
      </c>
      <c r="X5" s="350" t="s">
        <v>81</v>
      </c>
      <c r="Y5" s="852" t="s">
        <v>85</v>
      </c>
      <c r="Z5" s="853"/>
      <c r="AA5" s="853"/>
      <c r="AB5" s="854"/>
      <c r="AC5" s="329" t="s">
        <v>9</v>
      </c>
      <c r="AD5" s="330" t="s">
        <v>84</v>
      </c>
      <c r="AE5" s="356" t="s">
        <v>87</v>
      </c>
      <c r="AF5" s="369" t="s">
        <v>116</v>
      </c>
      <c r="AG5" s="369" t="s">
        <v>112</v>
      </c>
      <c r="AH5" s="357" t="s">
        <v>113</v>
      </c>
      <c r="AI5" s="350" t="s">
        <v>81</v>
      </c>
      <c r="AJ5" s="852" t="s">
        <v>85</v>
      </c>
      <c r="AK5" s="853"/>
      <c r="AL5" s="853"/>
      <c r="AM5" s="854"/>
      <c r="AN5" s="329" t="s">
        <v>9</v>
      </c>
      <c r="AO5" s="369" t="s">
        <v>84</v>
      </c>
      <c r="AP5" s="297" t="s">
        <v>87</v>
      </c>
      <c r="AQ5" s="433" t="s">
        <v>116</v>
      </c>
      <c r="AR5" s="369" t="s">
        <v>112</v>
      </c>
      <c r="AS5" s="357" t="s">
        <v>113</v>
      </c>
      <c r="AT5" s="257" t="s">
        <v>81</v>
      </c>
      <c r="AU5" s="852" t="s">
        <v>85</v>
      </c>
      <c r="AV5" s="853"/>
      <c r="AW5" s="853"/>
      <c r="AX5" s="854"/>
      <c r="AY5" s="329" t="s">
        <v>9</v>
      </c>
      <c r="AZ5" s="330" t="s">
        <v>84</v>
      </c>
      <c r="BA5" s="297" t="s">
        <v>87</v>
      </c>
      <c r="BB5" s="433" t="s">
        <v>116</v>
      </c>
      <c r="BC5" s="369" t="s">
        <v>112</v>
      </c>
      <c r="BD5" s="297" t="s">
        <v>113</v>
      </c>
    </row>
    <row r="6" spans="1:56" ht="15.75">
      <c r="A6" s="827" t="s">
        <v>2</v>
      </c>
      <c r="B6" s="860" t="str">
        <f>'三菜'!E4</f>
        <v>味噌燒肉片</v>
      </c>
      <c r="C6" s="593" t="str">
        <f>'三菜'!E5</f>
        <v>肉片-溫體</v>
      </c>
      <c r="D6" s="593"/>
      <c r="E6" s="593"/>
      <c r="F6" s="593"/>
      <c r="G6" s="273">
        <f>'三菜'!F5</f>
        <v>14</v>
      </c>
      <c r="H6" s="298" t="str">
        <f>'三菜'!G5</f>
        <v>Kg</v>
      </c>
      <c r="I6" s="390">
        <f>G6*1000/$I$4</f>
        <v>63.34841628959276</v>
      </c>
      <c r="J6" s="430"/>
      <c r="K6" s="355"/>
      <c r="L6" s="355">
        <f>G6*K6</f>
        <v>0</v>
      </c>
      <c r="M6" s="863" t="str">
        <f>'三菜'!E13</f>
        <v>洋芋燒雞</v>
      </c>
      <c r="N6" s="593" t="str">
        <f>'三菜'!E14</f>
        <v>雞腿丁-CAS</v>
      </c>
      <c r="O6" s="593"/>
      <c r="P6" s="593"/>
      <c r="Q6" s="593"/>
      <c r="R6" s="265">
        <f>'三菜'!F14</f>
        <v>15</v>
      </c>
      <c r="S6" s="293" t="str">
        <f>'三菜'!G14</f>
        <v>Kg</v>
      </c>
      <c r="T6" s="398">
        <f>R6*1000/$T$4</f>
        <v>67.87330316742081</v>
      </c>
      <c r="U6" s="398"/>
      <c r="V6" s="363"/>
      <c r="W6" s="343">
        <f>V6*R6</f>
        <v>0</v>
      </c>
      <c r="X6" s="863" t="str">
        <f>'三菜'!E22</f>
        <v>皮蛋瘦肉粥</v>
      </c>
      <c r="Y6" s="593" t="str">
        <f>'三菜'!E23</f>
        <v>皮蛋</v>
      </c>
      <c r="Z6" s="593"/>
      <c r="AA6" s="593"/>
      <c r="AB6" s="593"/>
      <c r="AC6" s="269">
        <f>'三菜'!F23</f>
        <v>40</v>
      </c>
      <c r="AD6" s="302" t="str">
        <f>'三菜'!G23</f>
        <v>個</v>
      </c>
      <c r="AE6" s="406">
        <f>AC6*1000/$AE$4</f>
        <v>180.99547511312218</v>
      </c>
      <c r="AF6" s="406"/>
      <c r="AG6" s="366"/>
      <c r="AH6" s="342">
        <f>AG6*AC6</f>
        <v>0</v>
      </c>
      <c r="AI6" s="863" t="str">
        <f>'三菜'!E31</f>
        <v>魷魚排</v>
      </c>
      <c r="AJ6" s="593" t="str">
        <f>'三菜'!E32</f>
        <v>魷魚排60g</v>
      </c>
      <c r="AK6" s="593"/>
      <c r="AL6" s="593"/>
      <c r="AM6" s="593"/>
      <c r="AN6" s="265">
        <f>'三菜'!F32</f>
        <v>220</v>
      </c>
      <c r="AO6" s="377" t="str">
        <f>'三菜'!G32</f>
        <v>個</v>
      </c>
      <c r="AP6" s="412">
        <f>AN6*1000/$AP$4</f>
        <v>995.4751131221719</v>
      </c>
      <c r="AQ6" s="440"/>
      <c r="AR6" s="377"/>
      <c r="AS6" s="362">
        <f>AR6*AN6</f>
        <v>0</v>
      </c>
      <c r="AT6" s="860" t="str">
        <f>'三菜'!E40</f>
        <v>冬瓜素炒</v>
      </c>
      <c r="AU6" s="593" t="str">
        <f>'三菜'!E41</f>
        <v>冬瓜切中丁</v>
      </c>
      <c r="AV6" s="593"/>
      <c r="AW6" s="593"/>
      <c r="AX6" s="593"/>
      <c r="AY6" s="261">
        <f>'三菜'!F41</f>
        <v>12</v>
      </c>
      <c r="AZ6" s="293" t="str">
        <f>'三菜'!G41</f>
        <v>Kg</v>
      </c>
      <c r="BA6" s="421">
        <f>AY6*1000/$BA$4</f>
        <v>54.29864253393665</v>
      </c>
      <c r="BB6" s="434"/>
      <c r="BC6" s="377"/>
      <c r="BD6" s="362">
        <f>BC6*AY6</f>
        <v>0</v>
      </c>
    </row>
    <row r="7" spans="1:56" ht="15.75">
      <c r="A7" s="827"/>
      <c r="B7" s="861"/>
      <c r="C7" s="584" t="str">
        <f>'三菜'!E6</f>
        <v>洋蔥切絲</v>
      </c>
      <c r="D7" s="584"/>
      <c r="E7" s="584"/>
      <c r="F7" s="584"/>
      <c r="G7" s="274">
        <f>'三菜'!F6</f>
        <v>4</v>
      </c>
      <c r="H7" s="299" t="str">
        <f>'三菜'!G6</f>
        <v>Kg</v>
      </c>
      <c r="I7" s="391">
        <f aca="true" t="shared" si="0" ref="I7:I34">G7*1000/$I$4</f>
        <v>18.099547511312217</v>
      </c>
      <c r="J7" s="391"/>
      <c r="K7" s="351"/>
      <c r="L7" s="355">
        <f aca="true" t="shared" si="1" ref="L7:L33">G7*K7</f>
        <v>0</v>
      </c>
      <c r="M7" s="864"/>
      <c r="N7" s="584" t="str">
        <f>'三菜'!E15</f>
        <v>洋蔥小丁</v>
      </c>
      <c r="O7" s="584"/>
      <c r="P7" s="584"/>
      <c r="Q7" s="584"/>
      <c r="R7" s="266">
        <f>'三菜'!F15</f>
        <v>2</v>
      </c>
      <c r="S7" s="294" t="str">
        <f>'三菜'!G15</f>
        <v>Kg</v>
      </c>
      <c r="T7" s="399">
        <f aca="true" t="shared" si="2" ref="T7:T34">R7*1000/$T$4</f>
        <v>9.049773755656108</v>
      </c>
      <c r="U7" s="399"/>
      <c r="V7" s="360"/>
      <c r="W7" s="332">
        <f>V7*R7</f>
        <v>0</v>
      </c>
      <c r="X7" s="864"/>
      <c r="Y7" s="584" t="str">
        <f>'三菜'!E24</f>
        <v>高麗菜切粗絲</v>
      </c>
      <c r="Z7" s="584"/>
      <c r="AA7" s="584"/>
      <c r="AB7" s="584"/>
      <c r="AC7" s="270">
        <f>'三菜'!F24</f>
        <v>8</v>
      </c>
      <c r="AD7" s="303" t="str">
        <f>'三菜'!G24</f>
        <v>Kg</v>
      </c>
      <c r="AE7" s="407">
        <f aca="true" t="shared" si="3" ref="AE7:AE34">AC7*1000/$AE$4</f>
        <v>36.199095022624434</v>
      </c>
      <c r="AF7" s="407"/>
      <c r="AG7" s="361"/>
      <c r="AH7" s="333">
        <f>AG7*AC7</f>
        <v>0</v>
      </c>
      <c r="AI7" s="864"/>
      <c r="AJ7" s="584" t="str">
        <f>'三菜'!E33</f>
        <v>魷魚排60g-備品</v>
      </c>
      <c r="AK7" s="584"/>
      <c r="AL7" s="584"/>
      <c r="AM7" s="584"/>
      <c r="AN7" s="266">
        <f>'三菜'!F33</f>
        <v>10</v>
      </c>
      <c r="AO7" s="378" t="str">
        <f>'三菜'!G33</f>
        <v>個</v>
      </c>
      <c r="AP7" s="413">
        <f aca="true" t="shared" si="4" ref="AP7:AP34">AN7*1000/$AP$4</f>
        <v>45.248868778280546</v>
      </c>
      <c r="AQ7" s="441"/>
      <c r="AR7" s="378"/>
      <c r="AS7" s="334">
        <f>AR7*AN7</f>
        <v>0</v>
      </c>
      <c r="AT7" s="861"/>
      <c r="AU7" s="584" t="str">
        <f>'三菜'!E42</f>
        <v>海帶素肉(3公斤)</v>
      </c>
      <c r="AV7" s="584"/>
      <c r="AW7" s="584"/>
      <c r="AX7" s="584"/>
      <c r="AY7" s="262">
        <f>'三菜'!F42</f>
        <v>2</v>
      </c>
      <c r="AZ7" s="294" t="str">
        <f>'三菜'!G42</f>
        <v>包</v>
      </c>
      <c r="BA7" s="422">
        <f aca="true" t="shared" si="5" ref="BA7:BA34">AY7*1000/$BA$4</f>
        <v>9.049773755656108</v>
      </c>
      <c r="BB7" s="435"/>
      <c r="BC7" s="378"/>
      <c r="BD7" s="334">
        <f aca="true" t="shared" si="6" ref="BD7:BD35">BC7*AY7</f>
        <v>0</v>
      </c>
    </row>
    <row r="8" spans="1:56" ht="15.75">
      <c r="A8" s="827"/>
      <c r="B8" s="861"/>
      <c r="C8" s="584" t="str">
        <f>'三菜'!E7</f>
        <v>味噌(3K味榮)</v>
      </c>
      <c r="D8" s="584"/>
      <c r="E8" s="584"/>
      <c r="F8" s="584"/>
      <c r="G8" s="274">
        <f>'三菜'!F7</f>
        <v>2</v>
      </c>
      <c r="H8" s="299" t="str">
        <f>'三菜'!G7</f>
        <v>盒</v>
      </c>
      <c r="I8" s="391">
        <f t="shared" si="0"/>
        <v>9.049773755656108</v>
      </c>
      <c r="J8" s="391"/>
      <c r="K8" s="351"/>
      <c r="L8" s="355">
        <f t="shared" si="1"/>
        <v>0</v>
      </c>
      <c r="M8" s="864"/>
      <c r="N8" s="584" t="str">
        <f>'三菜'!E16</f>
        <v>洋芋中丁</v>
      </c>
      <c r="O8" s="584"/>
      <c r="P8" s="584"/>
      <c r="Q8" s="584"/>
      <c r="R8" s="266">
        <f>'三菜'!F16</f>
        <v>1</v>
      </c>
      <c r="S8" s="294" t="str">
        <f>'三菜'!G16</f>
        <v>Kg</v>
      </c>
      <c r="T8" s="399">
        <f t="shared" si="2"/>
        <v>4.524886877828054</v>
      </c>
      <c r="U8" s="399"/>
      <c r="V8" s="360"/>
      <c r="W8" s="332">
        <f aca="true" t="shared" si="7" ref="W8:W35">V8*R8</f>
        <v>0</v>
      </c>
      <c r="X8" s="864"/>
      <c r="Y8" s="584" t="str">
        <f>'三菜'!E25</f>
        <v>玉米粒</v>
      </c>
      <c r="Z8" s="584"/>
      <c r="AA8" s="584"/>
      <c r="AB8" s="584"/>
      <c r="AC8" s="270">
        <f>'三菜'!F25</f>
        <v>6</v>
      </c>
      <c r="AD8" s="303" t="str">
        <f>'三菜'!G25</f>
        <v>Kg</v>
      </c>
      <c r="AE8" s="407">
        <f t="shared" si="3"/>
        <v>27.149321266968325</v>
      </c>
      <c r="AF8" s="407"/>
      <c r="AG8" s="361"/>
      <c r="AH8" s="333">
        <f aca="true" t="shared" si="8" ref="AH8:AH35">AG8*AC8</f>
        <v>0</v>
      </c>
      <c r="AI8" s="864"/>
      <c r="AJ8" s="584">
        <f>'三菜'!E34</f>
        <v>0</v>
      </c>
      <c r="AK8" s="584"/>
      <c r="AL8" s="584"/>
      <c r="AM8" s="584"/>
      <c r="AN8" s="266">
        <f>'三菜'!F34</f>
        <v>0</v>
      </c>
      <c r="AO8" s="378">
        <f>'三菜'!G34</f>
        <v>0</v>
      </c>
      <c r="AP8" s="413">
        <f t="shared" si="4"/>
        <v>0</v>
      </c>
      <c r="AQ8" s="441"/>
      <c r="AR8" s="378"/>
      <c r="AS8" s="334">
        <f aca="true" t="shared" si="9" ref="AS8:AS35">AR8*AN8</f>
        <v>0</v>
      </c>
      <c r="AT8" s="861"/>
      <c r="AU8" s="584" t="str">
        <f>'三菜'!E43</f>
        <v>紅蘿蔔中丁</v>
      </c>
      <c r="AV8" s="584"/>
      <c r="AW8" s="584"/>
      <c r="AX8" s="584"/>
      <c r="AY8" s="262">
        <f>'三菜'!F43</f>
        <v>1</v>
      </c>
      <c r="AZ8" s="294" t="str">
        <f>'三菜'!G43</f>
        <v>Kg</v>
      </c>
      <c r="BA8" s="422">
        <f t="shared" si="5"/>
        <v>4.524886877828054</v>
      </c>
      <c r="BB8" s="435"/>
      <c r="BC8" s="378"/>
      <c r="BD8" s="334">
        <f t="shared" si="6"/>
        <v>0</v>
      </c>
    </row>
    <row r="9" spans="1:56" ht="15.75">
      <c r="A9" s="827"/>
      <c r="B9" s="861"/>
      <c r="C9" s="584" t="str">
        <f>'三菜'!E8</f>
        <v>蒜末</v>
      </c>
      <c r="D9" s="584"/>
      <c r="E9" s="584"/>
      <c r="F9" s="584"/>
      <c r="G9" s="274">
        <f>'三菜'!F8</f>
        <v>0.2</v>
      </c>
      <c r="H9" s="299" t="str">
        <f>'三菜'!G8</f>
        <v>Kg</v>
      </c>
      <c r="I9" s="391">
        <f t="shared" si="0"/>
        <v>0.9049773755656109</v>
      </c>
      <c r="J9" s="391"/>
      <c r="K9" s="351"/>
      <c r="L9" s="355">
        <f t="shared" si="1"/>
        <v>0</v>
      </c>
      <c r="M9" s="864"/>
      <c r="N9" s="584" t="str">
        <f>'三菜'!E17</f>
        <v>紅蘿蔔中丁</v>
      </c>
      <c r="O9" s="584"/>
      <c r="P9" s="584"/>
      <c r="Q9" s="584"/>
      <c r="R9" s="266">
        <f>'三菜'!F17</f>
        <v>1</v>
      </c>
      <c r="S9" s="294" t="str">
        <f>'三菜'!G17</f>
        <v>Kg</v>
      </c>
      <c r="T9" s="399">
        <f t="shared" si="2"/>
        <v>4.524886877828054</v>
      </c>
      <c r="U9" s="399"/>
      <c r="V9" s="360"/>
      <c r="W9" s="332">
        <f t="shared" si="7"/>
        <v>0</v>
      </c>
      <c r="X9" s="864"/>
      <c r="Y9" s="584" t="str">
        <f>'三菜'!E26</f>
        <v>絞肉-溫體</v>
      </c>
      <c r="Z9" s="584"/>
      <c r="AA9" s="584"/>
      <c r="AB9" s="584"/>
      <c r="AC9" s="270">
        <f>'三菜'!F26</f>
        <v>6</v>
      </c>
      <c r="AD9" s="303" t="str">
        <f>'三菜'!G26</f>
        <v>Kg</v>
      </c>
      <c r="AE9" s="407">
        <f t="shared" si="3"/>
        <v>27.149321266968325</v>
      </c>
      <c r="AF9" s="407"/>
      <c r="AG9" s="361"/>
      <c r="AH9" s="333">
        <f t="shared" si="8"/>
        <v>0</v>
      </c>
      <c r="AI9" s="864"/>
      <c r="AJ9" s="584">
        <f>'三菜'!E35</f>
        <v>0</v>
      </c>
      <c r="AK9" s="584"/>
      <c r="AL9" s="584"/>
      <c r="AM9" s="584"/>
      <c r="AN9" s="266">
        <f>'三菜'!F35</f>
        <v>0</v>
      </c>
      <c r="AO9" s="378">
        <f>'三菜'!G35</f>
        <v>0</v>
      </c>
      <c r="AP9" s="413">
        <f t="shared" si="4"/>
        <v>0</v>
      </c>
      <c r="AQ9" s="441"/>
      <c r="AR9" s="378"/>
      <c r="AS9" s="334">
        <f t="shared" si="9"/>
        <v>0</v>
      </c>
      <c r="AT9" s="861"/>
      <c r="AU9" s="584" t="str">
        <f>'三菜'!E44</f>
        <v>薑片</v>
      </c>
      <c r="AV9" s="584"/>
      <c r="AW9" s="584"/>
      <c r="AX9" s="584"/>
      <c r="AY9" s="262">
        <f>'三菜'!F44</f>
        <v>0.2</v>
      </c>
      <c r="AZ9" s="294" t="str">
        <f>'三菜'!G44</f>
        <v>Kg</v>
      </c>
      <c r="BA9" s="422">
        <f t="shared" si="5"/>
        <v>0.9049773755656109</v>
      </c>
      <c r="BB9" s="435"/>
      <c r="BC9" s="378"/>
      <c r="BD9" s="334">
        <f t="shared" si="6"/>
        <v>0</v>
      </c>
    </row>
    <row r="10" spans="1:56" ht="15.75">
      <c r="A10" s="827"/>
      <c r="B10" s="861"/>
      <c r="C10" s="584">
        <f>'三菜'!E9</f>
        <v>0</v>
      </c>
      <c r="D10" s="584"/>
      <c r="E10" s="584"/>
      <c r="F10" s="584"/>
      <c r="G10" s="274">
        <f>'三菜'!F9</f>
        <v>0</v>
      </c>
      <c r="H10" s="299">
        <f>'三菜'!G9</f>
        <v>0</v>
      </c>
      <c r="I10" s="391">
        <f>G10*1000/$I$4</f>
        <v>0</v>
      </c>
      <c r="J10" s="391"/>
      <c r="K10" s="351"/>
      <c r="L10" s="355">
        <f t="shared" si="1"/>
        <v>0</v>
      </c>
      <c r="M10" s="864"/>
      <c r="N10" s="584" t="str">
        <f>'三菜'!E18</f>
        <v>薑片</v>
      </c>
      <c r="O10" s="584"/>
      <c r="P10" s="584"/>
      <c r="Q10" s="584"/>
      <c r="R10" s="266">
        <f>'三菜'!F18</f>
        <v>0.2</v>
      </c>
      <c r="S10" s="294" t="str">
        <f>'三菜'!G18</f>
        <v>Kg</v>
      </c>
      <c r="T10" s="399">
        <f t="shared" si="2"/>
        <v>0.9049773755656109</v>
      </c>
      <c r="U10" s="399"/>
      <c r="V10" s="360"/>
      <c r="W10" s="332">
        <f t="shared" si="7"/>
        <v>0</v>
      </c>
      <c r="X10" s="864"/>
      <c r="Y10" s="584" t="str">
        <f>'三菜'!E27</f>
        <v>洗選蛋</v>
      </c>
      <c r="Z10" s="584"/>
      <c r="AA10" s="584"/>
      <c r="AB10" s="584"/>
      <c r="AC10" s="270">
        <f>'三菜'!F27</f>
        <v>3</v>
      </c>
      <c r="AD10" s="303" t="str">
        <f>'三菜'!G27</f>
        <v>Kg</v>
      </c>
      <c r="AE10" s="407">
        <f t="shared" si="3"/>
        <v>13.574660633484163</v>
      </c>
      <c r="AF10" s="407"/>
      <c r="AG10" s="361"/>
      <c r="AH10" s="333">
        <f t="shared" si="8"/>
        <v>0</v>
      </c>
      <c r="AI10" s="864"/>
      <c r="AJ10" s="584">
        <f>'三菜'!E36</f>
        <v>0</v>
      </c>
      <c r="AK10" s="584"/>
      <c r="AL10" s="584"/>
      <c r="AM10" s="584"/>
      <c r="AN10" s="266">
        <f>'三菜'!F36</f>
        <v>0</v>
      </c>
      <c r="AO10" s="378">
        <f>'三菜'!G36</f>
        <v>0</v>
      </c>
      <c r="AP10" s="413">
        <f t="shared" si="4"/>
        <v>0</v>
      </c>
      <c r="AQ10" s="441"/>
      <c r="AR10" s="378"/>
      <c r="AS10" s="334">
        <f t="shared" si="9"/>
        <v>0</v>
      </c>
      <c r="AT10" s="861"/>
      <c r="AU10" s="584">
        <f>'三菜'!E45</f>
        <v>0</v>
      </c>
      <c r="AV10" s="584"/>
      <c r="AW10" s="584"/>
      <c r="AX10" s="584"/>
      <c r="AY10" s="262">
        <f>'三菜'!F45</f>
        <v>0</v>
      </c>
      <c r="AZ10" s="294">
        <f>'三菜'!G45</f>
        <v>0</v>
      </c>
      <c r="BA10" s="422">
        <f t="shared" si="5"/>
        <v>0</v>
      </c>
      <c r="BB10" s="435"/>
      <c r="BC10" s="378"/>
      <c r="BD10" s="334">
        <f t="shared" si="6"/>
        <v>0</v>
      </c>
    </row>
    <row r="11" spans="1:56" ht="15.75">
      <c r="A11" s="827"/>
      <c r="B11" s="861"/>
      <c r="C11" s="584">
        <f>'三菜'!E10</f>
        <v>0</v>
      </c>
      <c r="D11" s="584"/>
      <c r="E11" s="584"/>
      <c r="F11" s="584"/>
      <c r="G11" s="274">
        <f>'三菜'!F10</f>
        <v>0</v>
      </c>
      <c r="H11" s="299">
        <f>'三菜'!G10</f>
        <v>0</v>
      </c>
      <c r="I11" s="391">
        <f t="shared" si="0"/>
        <v>0</v>
      </c>
      <c r="J11" s="391"/>
      <c r="K11" s="351"/>
      <c r="L11" s="355">
        <f t="shared" si="1"/>
        <v>0</v>
      </c>
      <c r="M11" s="864"/>
      <c r="N11" s="584">
        <f>'三菜'!E19</f>
        <v>0</v>
      </c>
      <c r="O11" s="584"/>
      <c r="P11" s="584"/>
      <c r="Q11" s="584"/>
      <c r="R11" s="266">
        <f>'三菜'!F19</f>
        <v>0</v>
      </c>
      <c r="S11" s="294">
        <f>'三菜'!G19</f>
        <v>0</v>
      </c>
      <c r="T11" s="399">
        <f t="shared" si="2"/>
        <v>0</v>
      </c>
      <c r="U11" s="399"/>
      <c r="V11" s="360"/>
      <c r="W11" s="332">
        <f t="shared" si="7"/>
        <v>0</v>
      </c>
      <c r="X11" s="864"/>
      <c r="Y11" s="584" t="str">
        <f>'三菜'!E28</f>
        <v>紅蘿蔔小丁</v>
      </c>
      <c r="Z11" s="584"/>
      <c r="AA11" s="584"/>
      <c r="AB11" s="584"/>
      <c r="AC11" s="270">
        <f>'三菜'!F28</f>
        <v>1</v>
      </c>
      <c r="AD11" s="303" t="str">
        <f>'三菜'!G28</f>
        <v>Kg</v>
      </c>
      <c r="AE11" s="407">
        <f t="shared" si="3"/>
        <v>4.524886877828054</v>
      </c>
      <c r="AF11" s="407"/>
      <c r="AG11" s="361"/>
      <c r="AH11" s="333">
        <f t="shared" si="8"/>
        <v>0</v>
      </c>
      <c r="AI11" s="864"/>
      <c r="AJ11" s="584">
        <f>'三菜'!E37</f>
        <v>0</v>
      </c>
      <c r="AK11" s="584"/>
      <c r="AL11" s="584"/>
      <c r="AM11" s="584"/>
      <c r="AN11" s="266">
        <f>'三菜'!F37</f>
        <v>0</v>
      </c>
      <c r="AO11" s="378">
        <f>'三菜'!G37</f>
        <v>0</v>
      </c>
      <c r="AP11" s="413">
        <f t="shared" si="4"/>
        <v>0</v>
      </c>
      <c r="AQ11" s="441"/>
      <c r="AR11" s="378"/>
      <c r="AS11" s="334">
        <f t="shared" si="9"/>
        <v>0</v>
      </c>
      <c r="AT11" s="861"/>
      <c r="AU11" s="584">
        <f>'三菜'!E46</f>
        <v>0</v>
      </c>
      <c r="AV11" s="584"/>
      <c r="AW11" s="584"/>
      <c r="AX11" s="584"/>
      <c r="AY11" s="262">
        <f>'三菜'!F46</f>
        <v>0</v>
      </c>
      <c r="AZ11" s="294">
        <f>'三菜'!G46</f>
        <v>0</v>
      </c>
      <c r="BA11" s="422">
        <f t="shared" si="5"/>
        <v>0</v>
      </c>
      <c r="BB11" s="435"/>
      <c r="BC11" s="378"/>
      <c r="BD11" s="334">
        <f t="shared" si="6"/>
        <v>0</v>
      </c>
    </row>
    <row r="12" spans="1:56" ht="15.75">
      <c r="A12" s="827"/>
      <c r="B12" s="861"/>
      <c r="C12" s="584">
        <f>'三菜'!E11</f>
        <v>0</v>
      </c>
      <c r="D12" s="584"/>
      <c r="E12" s="584"/>
      <c r="F12" s="584"/>
      <c r="G12" s="274">
        <f>'三菜'!F11</f>
        <v>0</v>
      </c>
      <c r="H12" s="299">
        <f>'三菜'!G11</f>
        <v>0</v>
      </c>
      <c r="I12" s="391">
        <f t="shared" si="0"/>
        <v>0</v>
      </c>
      <c r="J12" s="391"/>
      <c r="K12" s="351"/>
      <c r="L12" s="355">
        <f t="shared" si="1"/>
        <v>0</v>
      </c>
      <c r="M12" s="864"/>
      <c r="N12" s="584">
        <f>'三菜'!E20</f>
        <v>0</v>
      </c>
      <c r="O12" s="584"/>
      <c r="P12" s="584"/>
      <c r="Q12" s="584"/>
      <c r="R12" s="266">
        <f>'三菜'!F20</f>
        <v>0</v>
      </c>
      <c r="S12" s="294">
        <f>'三菜'!G20</f>
        <v>0</v>
      </c>
      <c r="T12" s="399">
        <f t="shared" si="2"/>
        <v>0</v>
      </c>
      <c r="U12" s="399"/>
      <c r="V12" s="360"/>
      <c r="W12" s="332">
        <f t="shared" si="7"/>
        <v>0</v>
      </c>
      <c r="X12" s="864"/>
      <c r="Y12" s="584">
        <f>'三菜'!E29</f>
        <v>0</v>
      </c>
      <c r="Z12" s="584"/>
      <c r="AA12" s="584"/>
      <c r="AB12" s="584"/>
      <c r="AC12" s="270">
        <f>'三菜'!F29</f>
        <v>0</v>
      </c>
      <c r="AD12" s="303">
        <f>'三菜'!G29</f>
        <v>0</v>
      </c>
      <c r="AE12" s="407">
        <f t="shared" si="3"/>
        <v>0</v>
      </c>
      <c r="AF12" s="407"/>
      <c r="AG12" s="361"/>
      <c r="AH12" s="333">
        <f t="shared" si="8"/>
        <v>0</v>
      </c>
      <c r="AI12" s="864"/>
      <c r="AJ12" s="584">
        <f>'三菜'!E38</f>
        <v>0</v>
      </c>
      <c r="AK12" s="584"/>
      <c r="AL12" s="584"/>
      <c r="AM12" s="584"/>
      <c r="AN12" s="266">
        <f>'三菜'!F38</f>
        <v>0</v>
      </c>
      <c r="AO12" s="378">
        <f>'三菜'!G38</f>
        <v>0</v>
      </c>
      <c r="AP12" s="413">
        <f t="shared" si="4"/>
        <v>0</v>
      </c>
      <c r="AQ12" s="441"/>
      <c r="AR12" s="378"/>
      <c r="AS12" s="334">
        <f t="shared" si="9"/>
        <v>0</v>
      </c>
      <c r="AT12" s="861"/>
      <c r="AU12" s="584">
        <f>'三菜'!E47</f>
        <v>0</v>
      </c>
      <c r="AV12" s="584"/>
      <c r="AW12" s="584"/>
      <c r="AX12" s="584"/>
      <c r="AY12" s="262">
        <f>'三菜'!F47</f>
        <v>0</v>
      </c>
      <c r="AZ12" s="294">
        <f>'三菜'!G47</f>
        <v>0</v>
      </c>
      <c r="BA12" s="422">
        <f t="shared" si="5"/>
        <v>0</v>
      </c>
      <c r="BB12" s="435"/>
      <c r="BC12" s="378"/>
      <c r="BD12" s="334">
        <f t="shared" si="6"/>
        <v>0</v>
      </c>
    </row>
    <row r="13" spans="1:56" ht="15.75">
      <c r="A13" s="827"/>
      <c r="B13" s="861"/>
      <c r="C13" s="584">
        <f>'三菜'!E12</f>
        <v>0</v>
      </c>
      <c r="D13" s="584"/>
      <c r="E13" s="584"/>
      <c r="F13" s="584"/>
      <c r="G13" s="274">
        <f>'三菜'!F12</f>
        <v>0</v>
      </c>
      <c r="H13" s="299">
        <f>'三菜'!G12</f>
        <v>0</v>
      </c>
      <c r="I13" s="391">
        <f t="shared" si="0"/>
        <v>0</v>
      </c>
      <c r="J13" s="391"/>
      <c r="K13" s="351"/>
      <c r="L13" s="355">
        <f t="shared" si="1"/>
        <v>0</v>
      </c>
      <c r="M13" s="864"/>
      <c r="N13" s="584">
        <f>'三菜'!E21</f>
        <v>0</v>
      </c>
      <c r="O13" s="584"/>
      <c r="P13" s="584"/>
      <c r="Q13" s="584"/>
      <c r="R13" s="266">
        <f>'三菜'!F21</f>
        <v>0</v>
      </c>
      <c r="S13" s="294">
        <f>'三菜'!G21</f>
        <v>0</v>
      </c>
      <c r="T13" s="399">
        <f t="shared" si="2"/>
        <v>0</v>
      </c>
      <c r="U13" s="399"/>
      <c r="V13" s="360"/>
      <c r="W13" s="332">
        <f t="shared" si="7"/>
        <v>0</v>
      </c>
      <c r="X13" s="864"/>
      <c r="Y13" s="584">
        <f>'三菜'!E30</f>
        <v>0</v>
      </c>
      <c r="Z13" s="584"/>
      <c r="AA13" s="584"/>
      <c r="AB13" s="584"/>
      <c r="AC13" s="270">
        <f>'三菜'!F30</f>
        <v>0</v>
      </c>
      <c r="AD13" s="303">
        <f>'三菜'!G30</f>
        <v>0</v>
      </c>
      <c r="AE13" s="407">
        <f t="shared" si="3"/>
        <v>0</v>
      </c>
      <c r="AF13" s="407"/>
      <c r="AG13" s="361"/>
      <c r="AH13" s="333">
        <f t="shared" si="8"/>
        <v>0</v>
      </c>
      <c r="AI13" s="864"/>
      <c r="AJ13" s="584">
        <f>'三菜'!E39</f>
        <v>0</v>
      </c>
      <c r="AK13" s="584"/>
      <c r="AL13" s="584"/>
      <c r="AM13" s="584"/>
      <c r="AN13" s="266">
        <f>'三菜'!F39</f>
        <v>0</v>
      </c>
      <c r="AO13" s="378">
        <f>'三菜'!G39</f>
        <v>0</v>
      </c>
      <c r="AP13" s="413">
        <f t="shared" si="4"/>
        <v>0</v>
      </c>
      <c r="AQ13" s="441"/>
      <c r="AR13" s="378"/>
      <c r="AS13" s="334">
        <f t="shared" si="9"/>
        <v>0</v>
      </c>
      <c r="AT13" s="861"/>
      <c r="AU13" s="584">
        <f>'三菜'!E48</f>
        <v>0</v>
      </c>
      <c r="AV13" s="584"/>
      <c r="AW13" s="584"/>
      <c r="AX13" s="584"/>
      <c r="AY13" s="262">
        <f>'三菜'!F48</f>
        <v>0</v>
      </c>
      <c r="AZ13" s="294">
        <f>'三菜'!G48</f>
        <v>0</v>
      </c>
      <c r="BA13" s="422">
        <f t="shared" si="5"/>
        <v>0</v>
      </c>
      <c r="BB13" s="435"/>
      <c r="BC13" s="378"/>
      <c r="BD13" s="334">
        <f t="shared" si="6"/>
        <v>0</v>
      </c>
    </row>
    <row r="14" spans="1:56" ht="16.5" thickBot="1">
      <c r="A14" s="827"/>
      <c r="B14" s="862"/>
      <c r="C14" s="871"/>
      <c r="D14" s="871"/>
      <c r="E14" s="871"/>
      <c r="F14" s="871"/>
      <c r="G14" s="275"/>
      <c r="H14" s="289"/>
      <c r="I14" s="392">
        <f t="shared" si="0"/>
        <v>0</v>
      </c>
      <c r="J14" s="392"/>
      <c r="K14" s="358"/>
      <c r="L14" s="331">
        <f t="shared" si="1"/>
        <v>0</v>
      </c>
      <c r="M14" s="865"/>
      <c r="N14" s="871"/>
      <c r="O14" s="871"/>
      <c r="P14" s="871"/>
      <c r="Q14" s="871"/>
      <c r="R14" s="276"/>
      <c r="S14" s="300"/>
      <c r="T14" s="400">
        <f t="shared" si="2"/>
        <v>0</v>
      </c>
      <c r="U14" s="400"/>
      <c r="V14" s="364"/>
      <c r="W14" s="344">
        <f t="shared" si="7"/>
        <v>0</v>
      </c>
      <c r="X14" s="865"/>
      <c r="Y14" s="871"/>
      <c r="Z14" s="871"/>
      <c r="AA14" s="871"/>
      <c r="AB14" s="871"/>
      <c r="AC14" s="277"/>
      <c r="AD14" s="301"/>
      <c r="AE14" s="408">
        <f t="shared" si="3"/>
        <v>0</v>
      </c>
      <c r="AF14" s="408"/>
      <c r="AG14" s="367"/>
      <c r="AH14" s="345">
        <f t="shared" si="8"/>
        <v>0</v>
      </c>
      <c r="AI14" s="865"/>
      <c r="AJ14" s="871"/>
      <c r="AK14" s="871"/>
      <c r="AL14" s="871"/>
      <c r="AM14" s="871"/>
      <c r="AN14" s="276"/>
      <c r="AO14" s="379"/>
      <c r="AP14" s="414">
        <f t="shared" si="4"/>
        <v>0</v>
      </c>
      <c r="AQ14" s="442"/>
      <c r="AR14" s="384"/>
      <c r="AS14" s="346">
        <f t="shared" si="9"/>
        <v>0</v>
      </c>
      <c r="AT14" s="862"/>
      <c r="AU14" s="871"/>
      <c r="AV14" s="871"/>
      <c r="AW14" s="871"/>
      <c r="AX14" s="871"/>
      <c r="AY14" s="278"/>
      <c r="AZ14" s="300"/>
      <c r="BA14" s="423">
        <f t="shared" si="5"/>
        <v>0</v>
      </c>
      <c r="BB14" s="436"/>
      <c r="BC14" s="384"/>
      <c r="BD14" s="346">
        <f t="shared" si="6"/>
        <v>0</v>
      </c>
    </row>
    <row r="15" spans="1:56" ht="17.25" customHeight="1">
      <c r="A15" s="827" t="s">
        <v>91</v>
      </c>
      <c r="B15" s="840" t="str">
        <f>'三菜'!H4</f>
        <v>洋蔥炒蛋</v>
      </c>
      <c r="C15" s="593" t="str">
        <f>'三菜'!H5</f>
        <v>洗選蛋</v>
      </c>
      <c r="D15" s="593"/>
      <c r="E15" s="593"/>
      <c r="F15" s="593"/>
      <c r="G15" s="265">
        <f>'三菜'!I5</f>
        <v>8.5</v>
      </c>
      <c r="H15" s="290" t="str">
        <f>'三菜'!J5</f>
        <v>Kg</v>
      </c>
      <c r="I15" s="390">
        <f t="shared" si="0"/>
        <v>38.46153846153846</v>
      </c>
      <c r="J15" s="390"/>
      <c r="K15" s="355"/>
      <c r="L15" s="355">
        <f t="shared" si="1"/>
        <v>0</v>
      </c>
      <c r="M15" s="849" t="str">
        <f>'三菜'!H13</f>
        <v>刺瓜炒貢丸</v>
      </c>
      <c r="N15" s="593" t="str">
        <f>'三菜'!H14</f>
        <v>刺瓜切片</v>
      </c>
      <c r="O15" s="593"/>
      <c r="P15" s="593"/>
      <c r="Q15" s="593"/>
      <c r="R15" s="265">
        <f>'三菜'!I14</f>
        <v>14</v>
      </c>
      <c r="S15" s="293" t="str">
        <f>'三菜'!J14</f>
        <v>Kg</v>
      </c>
      <c r="T15" s="398">
        <f t="shared" si="2"/>
        <v>63.34841628959276</v>
      </c>
      <c r="U15" s="398"/>
      <c r="V15" s="363"/>
      <c r="W15" s="343">
        <f t="shared" si="7"/>
        <v>0</v>
      </c>
      <c r="X15" s="849" t="str">
        <f>'三菜'!H22</f>
        <v>肉包</v>
      </c>
      <c r="Y15" s="593" t="str">
        <f>'三菜'!H23</f>
        <v>肉包(65g)</v>
      </c>
      <c r="Z15" s="593"/>
      <c r="AA15" s="593"/>
      <c r="AB15" s="593"/>
      <c r="AC15" s="265">
        <f>'三菜'!I23</f>
        <v>231</v>
      </c>
      <c r="AD15" s="293" t="str">
        <f>'三菜'!J23</f>
        <v>個</v>
      </c>
      <c r="AE15" s="406">
        <f t="shared" si="3"/>
        <v>1045.2488687782804</v>
      </c>
      <c r="AF15" s="406"/>
      <c r="AG15" s="366"/>
      <c r="AH15" s="342">
        <f t="shared" si="8"/>
        <v>0</v>
      </c>
      <c r="AI15" s="849" t="str">
        <f>'三菜'!H31</f>
        <v>白菜滷</v>
      </c>
      <c r="AJ15" s="593" t="str">
        <f>'三菜'!H32</f>
        <v>大白菜切段</v>
      </c>
      <c r="AK15" s="593"/>
      <c r="AL15" s="593"/>
      <c r="AM15" s="593"/>
      <c r="AN15" s="265">
        <f>'三菜'!I32</f>
        <v>14</v>
      </c>
      <c r="AO15" s="380" t="str">
        <f>'三菜'!J32</f>
        <v>Kg</v>
      </c>
      <c r="AP15" s="412">
        <f t="shared" si="4"/>
        <v>63.34841628959276</v>
      </c>
      <c r="AQ15" s="440"/>
      <c r="AR15" s="385"/>
      <c r="AS15" s="341">
        <f t="shared" si="9"/>
        <v>0</v>
      </c>
      <c r="AT15" s="840" t="str">
        <f>'三菜'!H40</f>
        <v>古早味蒸蛋</v>
      </c>
      <c r="AU15" s="593" t="str">
        <f>'三菜'!H41</f>
        <v>洗選蛋</v>
      </c>
      <c r="AV15" s="593"/>
      <c r="AW15" s="593"/>
      <c r="AX15" s="593"/>
      <c r="AY15" s="261">
        <f>'三菜'!I41</f>
        <v>12</v>
      </c>
      <c r="AZ15" s="335" t="str">
        <f>'三菜'!J41</f>
        <v>Kg</v>
      </c>
      <c r="BA15" s="421">
        <f t="shared" si="5"/>
        <v>54.29864253393665</v>
      </c>
      <c r="BB15" s="437"/>
      <c r="BC15" s="385"/>
      <c r="BD15" s="341">
        <f t="shared" si="6"/>
        <v>0</v>
      </c>
    </row>
    <row r="16" spans="1:56" ht="15.75">
      <c r="A16" s="827"/>
      <c r="B16" s="841"/>
      <c r="C16" s="584" t="str">
        <f>'三菜'!H6</f>
        <v>洋蔥切絲</v>
      </c>
      <c r="D16" s="584"/>
      <c r="E16" s="584"/>
      <c r="F16" s="584"/>
      <c r="G16" s="266">
        <f>'三菜'!I6</f>
        <v>6.5</v>
      </c>
      <c r="H16" s="291" t="str">
        <f>'三菜'!J6</f>
        <v>Kg</v>
      </c>
      <c r="I16" s="391">
        <f t="shared" si="0"/>
        <v>29.41176470588235</v>
      </c>
      <c r="J16" s="391"/>
      <c r="K16" s="351"/>
      <c r="L16" s="355">
        <f t="shared" si="1"/>
        <v>0</v>
      </c>
      <c r="M16" s="850"/>
      <c r="N16" s="584" t="str">
        <f>'三菜'!H15</f>
        <v>貢丸切片-加</v>
      </c>
      <c r="O16" s="584"/>
      <c r="P16" s="584"/>
      <c r="Q16" s="584"/>
      <c r="R16" s="266">
        <f>'三菜'!I15</f>
        <v>2</v>
      </c>
      <c r="S16" s="294" t="str">
        <f>'三菜'!J15</f>
        <v>Kg</v>
      </c>
      <c r="T16" s="399">
        <f t="shared" si="2"/>
        <v>9.049773755656108</v>
      </c>
      <c r="U16" s="399"/>
      <c r="V16" s="360"/>
      <c r="W16" s="332">
        <f t="shared" si="7"/>
        <v>0</v>
      </c>
      <c r="X16" s="850"/>
      <c r="Y16" s="584">
        <f>'三菜'!H24</f>
        <v>0</v>
      </c>
      <c r="Z16" s="584"/>
      <c r="AA16" s="584"/>
      <c r="AB16" s="584"/>
      <c r="AC16" s="266">
        <f>'三菜'!I24</f>
        <v>0</v>
      </c>
      <c r="AD16" s="294">
        <f>'三菜'!J24</f>
        <v>0</v>
      </c>
      <c r="AE16" s="407">
        <f t="shared" si="3"/>
        <v>0</v>
      </c>
      <c r="AF16" s="407"/>
      <c r="AG16" s="361"/>
      <c r="AH16" s="333">
        <f t="shared" si="8"/>
        <v>0</v>
      </c>
      <c r="AI16" s="850"/>
      <c r="AJ16" s="584" t="str">
        <f>'三菜'!H33</f>
        <v>赤肉羹-加</v>
      </c>
      <c r="AK16" s="584"/>
      <c r="AL16" s="584"/>
      <c r="AM16" s="584"/>
      <c r="AN16" s="266">
        <f>'三菜'!I33</f>
        <v>2</v>
      </c>
      <c r="AO16" s="381" t="str">
        <f>'三菜'!J33</f>
        <v>Kg</v>
      </c>
      <c r="AP16" s="413">
        <f t="shared" si="4"/>
        <v>9.049773755656108</v>
      </c>
      <c r="AQ16" s="441"/>
      <c r="AR16" s="378"/>
      <c r="AS16" s="334">
        <f t="shared" si="9"/>
        <v>0</v>
      </c>
      <c r="AT16" s="841"/>
      <c r="AU16" s="584" t="str">
        <f>'三菜'!H42</f>
        <v>油蔥酥(包)</v>
      </c>
      <c r="AV16" s="584"/>
      <c r="AW16" s="584"/>
      <c r="AX16" s="584"/>
      <c r="AY16" s="262">
        <f>'三菜'!I42</f>
        <v>2</v>
      </c>
      <c r="AZ16" s="336" t="str">
        <f>'三菜'!J42</f>
        <v>包</v>
      </c>
      <c r="BA16" s="422">
        <f t="shared" si="5"/>
        <v>9.049773755656108</v>
      </c>
      <c r="BB16" s="435"/>
      <c r="BC16" s="378"/>
      <c r="BD16" s="334">
        <f t="shared" si="6"/>
        <v>0</v>
      </c>
    </row>
    <row r="17" spans="1:56" ht="15.75">
      <c r="A17" s="827"/>
      <c r="B17" s="841"/>
      <c r="C17" s="584" t="str">
        <f>'三菜'!H7</f>
        <v>紅蘿蔔切絲</v>
      </c>
      <c r="D17" s="584"/>
      <c r="E17" s="584"/>
      <c r="F17" s="584"/>
      <c r="G17" s="266">
        <f>'三菜'!I7</f>
        <v>2.5</v>
      </c>
      <c r="H17" s="291" t="str">
        <f>'三菜'!J7</f>
        <v>Kg</v>
      </c>
      <c r="I17" s="391">
        <f t="shared" si="0"/>
        <v>11.312217194570136</v>
      </c>
      <c r="J17" s="391"/>
      <c r="K17" s="351"/>
      <c r="L17" s="355">
        <f t="shared" si="1"/>
        <v>0</v>
      </c>
      <c r="M17" s="850"/>
      <c r="N17" s="584" t="str">
        <f>'三菜'!H16</f>
        <v>紅蘿蔔切片</v>
      </c>
      <c r="O17" s="584"/>
      <c r="P17" s="584"/>
      <c r="Q17" s="584"/>
      <c r="R17" s="266">
        <f>'三菜'!I16</f>
        <v>1</v>
      </c>
      <c r="S17" s="294" t="str">
        <f>'三菜'!J16</f>
        <v>Kg</v>
      </c>
      <c r="T17" s="399">
        <f t="shared" si="2"/>
        <v>4.524886877828054</v>
      </c>
      <c r="U17" s="399"/>
      <c r="V17" s="360"/>
      <c r="W17" s="332">
        <f t="shared" si="7"/>
        <v>0</v>
      </c>
      <c r="X17" s="850"/>
      <c r="Y17" s="584">
        <f>'三菜'!H25</f>
        <v>0</v>
      </c>
      <c r="Z17" s="584"/>
      <c r="AA17" s="584"/>
      <c r="AB17" s="584"/>
      <c r="AC17" s="266">
        <f>'三菜'!I25</f>
        <v>0</v>
      </c>
      <c r="AD17" s="294">
        <f>'三菜'!J25</f>
        <v>0</v>
      </c>
      <c r="AE17" s="407">
        <f t="shared" si="3"/>
        <v>0</v>
      </c>
      <c r="AF17" s="407"/>
      <c r="AG17" s="361"/>
      <c r="AH17" s="333">
        <f t="shared" si="8"/>
        <v>0</v>
      </c>
      <c r="AI17" s="850"/>
      <c r="AJ17" s="584" t="str">
        <f>'三菜'!H34</f>
        <v>油豆皮(非)-富</v>
      </c>
      <c r="AK17" s="584"/>
      <c r="AL17" s="584"/>
      <c r="AM17" s="584"/>
      <c r="AN17" s="266">
        <f>'三菜'!I34</f>
        <v>1</v>
      </c>
      <c r="AO17" s="381" t="str">
        <f>'三菜'!J34</f>
        <v>Kg</v>
      </c>
      <c r="AP17" s="413">
        <f t="shared" si="4"/>
        <v>4.524886877828054</v>
      </c>
      <c r="AQ17" s="441"/>
      <c r="AR17" s="378"/>
      <c r="AS17" s="334">
        <f t="shared" si="9"/>
        <v>0</v>
      </c>
      <c r="AT17" s="841"/>
      <c r="AU17" s="584">
        <f>'三菜'!H43</f>
        <v>0</v>
      </c>
      <c r="AV17" s="584"/>
      <c r="AW17" s="584"/>
      <c r="AX17" s="584"/>
      <c r="AY17" s="262">
        <f>'三菜'!I43</f>
        <v>0</v>
      </c>
      <c r="AZ17" s="336">
        <f>'三菜'!J43</f>
        <v>0</v>
      </c>
      <c r="BA17" s="422">
        <f t="shared" si="5"/>
        <v>0</v>
      </c>
      <c r="BB17" s="435"/>
      <c r="BC17" s="378"/>
      <c r="BD17" s="334">
        <f t="shared" si="6"/>
        <v>0</v>
      </c>
    </row>
    <row r="18" spans="1:56" ht="15.75">
      <c r="A18" s="827"/>
      <c r="B18" s="841"/>
      <c r="C18" s="584">
        <f>'三菜'!H8</f>
        <v>0</v>
      </c>
      <c r="D18" s="584"/>
      <c r="E18" s="584"/>
      <c r="F18" s="584"/>
      <c r="G18" s="266">
        <f>'三菜'!I8</f>
        <v>0</v>
      </c>
      <c r="H18" s="291">
        <f>'三菜'!J8</f>
        <v>0</v>
      </c>
      <c r="I18" s="391">
        <f t="shared" si="0"/>
        <v>0</v>
      </c>
      <c r="J18" s="391"/>
      <c r="K18" s="351"/>
      <c r="L18" s="355">
        <f t="shared" si="1"/>
        <v>0</v>
      </c>
      <c r="M18" s="850"/>
      <c r="N18" s="584" t="str">
        <f>'三菜'!H17</f>
        <v>濕木耳切絲</v>
      </c>
      <c r="O18" s="584"/>
      <c r="P18" s="584"/>
      <c r="Q18" s="584"/>
      <c r="R18" s="266">
        <f>'三菜'!I17</f>
        <v>0.3</v>
      </c>
      <c r="S18" s="294" t="str">
        <f>'三菜'!J17</f>
        <v>Kg</v>
      </c>
      <c r="T18" s="399">
        <f t="shared" si="2"/>
        <v>1.3574660633484164</v>
      </c>
      <c r="U18" s="399"/>
      <c r="V18" s="360"/>
      <c r="W18" s="332">
        <f t="shared" si="7"/>
        <v>0</v>
      </c>
      <c r="X18" s="850"/>
      <c r="Y18" s="584">
        <f>'三菜'!H26</f>
        <v>0</v>
      </c>
      <c r="Z18" s="584"/>
      <c r="AA18" s="584"/>
      <c r="AB18" s="584"/>
      <c r="AC18" s="266">
        <f>'三菜'!I26</f>
        <v>0</v>
      </c>
      <c r="AD18" s="294">
        <f>'三菜'!J26</f>
        <v>0</v>
      </c>
      <c r="AE18" s="407">
        <f t="shared" si="3"/>
        <v>0</v>
      </c>
      <c r="AF18" s="407"/>
      <c r="AG18" s="361"/>
      <c r="AH18" s="333">
        <f t="shared" si="8"/>
        <v>0</v>
      </c>
      <c r="AI18" s="850"/>
      <c r="AJ18" s="584" t="str">
        <f>'三菜'!H35</f>
        <v>紅蘿蔔切絲</v>
      </c>
      <c r="AK18" s="584"/>
      <c r="AL18" s="584"/>
      <c r="AM18" s="584"/>
      <c r="AN18" s="266">
        <f>'三菜'!I35</f>
        <v>1</v>
      </c>
      <c r="AO18" s="381" t="str">
        <f>'三菜'!J35</f>
        <v>Kg</v>
      </c>
      <c r="AP18" s="413">
        <f t="shared" si="4"/>
        <v>4.524886877828054</v>
      </c>
      <c r="AQ18" s="441"/>
      <c r="AR18" s="378"/>
      <c r="AS18" s="334">
        <f t="shared" si="9"/>
        <v>0</v>
      </c>
      <c r="AT18" s="841"/>
      <c r="AU18" s="584">
        <f>'三菜'!H44</f>
        <v>0</v>
      </c>
      <c r="AV18" s="584"/>
      <c r="AW18" s="584"/>
      <c r="AX18" s="584"/>
      <c r="AY18" s="262">
        <f>'三菜'!I44</f>
        <v>0</v>
      </c>
      <c r="AZ18" s="336">
        <f>'三菜'!J44</f>
        <v>0</v>
      </c>
      <c r="BA18" s="422">
        <f t="shared" si="5"/>
        <v>0</v>
      </c>
      <c r="BB18" s="435"/>
      <c r="BC18" s="378"/>
      <c r="BD18" s="334">
        <f t="shared" si="6"/>
        <v>0</v>
      </c>
    </row>
    <row r="19" spans="1:56" ht="15.75">
      <c r="A19" s="827"/>
      <c r="B19" s="841"/>
      <c r="C19" s="584">
        <f>'三菜'!H9</f>
        <v>0</v>
      </c>
      <c r="D19" s="584"/>
      <c r="E19" s="584"/>
      <c r="F19" s="584"/>
      <c r="G19" s="266">
        <f>'三菜'!I9</f>
        <v>0</v>
      </c>
      <c r="H19" s="291">
        <f>'三菜'!J9</f>
        <v>0</v>
      </c>
      <c r="I19" s="391">
        <f t="shared" si="0"/>
        <v>0</v>
      </c>
      <c r="J19" s="391"/>
      <c r="K19" s="351"/>
      <c r="L19" s="355">
        <f t="shared" si="1"/>
        <v>0</v>
      </c>
      <c r="M19" s="850"/>
      <c r="N19" s="584" t="str">
        <f>'三菜'!H18</f>
        <v>蒜末</v>
      </c>
      <c r="O19" s="584"/>
      <c r="P19" s="584"/>
      <c r="Q19" s="584"/>
      <c r="R19" s="266">
        <f>'三菜'!I18</f>
        <v>0.2</v>
      </c>
      <c r="S19" s="294" t="str">
        <f>'三菜'!J18</f>
        <v>Kg</v>
      </c>
      <c r="T19" s="399">
        <f t="shared" si="2"/>
        <v>0.9049773755656109</v>
      </c>
      <c r="U19" s="399"/>
      <c r="V19" s="360"/>
      <c r="W19" s="332">
        <f t="shared" si="7"/>
        <v>0</v>
      </c>
      <c r="X19" s="850"/>
      <c r="Y19" s="584">
        <f>'三菜'!H27</f>
        <v>0</v>
      </c>
      <c r="Z19" s="584"/>
      <c r="AA19" s="584"/>
      <c r="AB19" s="584"/>
      <c r="AC19" s="266">
        <f>'三菜'!I27</f>
        <v>0</v>
      </c>
      <c r="AD19" s="294">
        <f>'三菜'!J27</f>
        <v>0</v>
      </c>
      <c r="AE19" s="407">
        <f t="shared" si="3"/>
        <v>0</v>
      </c>
      <c r="AF19" s="407"/>
      <c r="AG19" s="361"/>
      <c r="AH19" s="333">
        <f t="shared" si="8"/>
        <v>0</v>
      </c>
      <c r="AI19" s="850"/>
      <c r="AJ19" s="584" t="str">
        <f>'三菜'!H36</f>
        <v>蒜末</v>
      </c>
      <c r="AK19" s="584"/>
      <c r="AL19" s="584"/>
      <c r="AM19" s="584"/>
      <c r="AN19" s="266">
        <f>'三菜'!I36</f>
        <v>0.2</v>
      </c>
      <c r="AO19" s="381" t="str">
        <f>'三菜'!J36</f>
        <v>Kg</v>
      </c>
      <c r="AP19" s="413">
        <f t="shared" si="4"/>
        <v>0.9049773755656109</v>
      </c>
      <c r="AQ19" s="441"/>
      <c r="AR19" s="378"/>
      <c r="AS19" s="334">
        <f t="shared" si="9"/>
        <v>0</v>
      </c>
      <c r="AT19" s="841"/>
      <c r="AU19" s="584">
        <f>'三菜'!H45</f>
        <v>0</v>
      </c>
      <c r="AV19" s="584"/>
      <c r="AW19" s="584"/>
      <c r="AX19" s="584"/>
      <c r="AY19" s="262">
        <f>'三菜'!I45</f>
        <v>0</v>
      </c>
      <c r="AZ19" s="336">
        <f>'三菜'!J45</f>
        <v>0</v>
      </c>
      <c r="BA19" s="422">
        <f t="shared" si="5"/>
        <v>0</v>
      </c>
      <c r="BB19" s="435"/>
      <c r="BC19" s="378"/>
      <c r="BD19" s="334">
        <f t="shared" si="6"/>
        <v>0</v>
      </c>
    </row>
    <row r="20" spans="1:56" ht="15.75">
      <c r="A20" s="827"/>
      <c r="B20" s="841"/>
      <c r="C20" s="584">
        <f>'三菜'!H10</f>
        <v>0</v>
      </c>
      <c r="D20" s="584"/>
      <c r="E20" s="584"/>
      <c r="F20" s="584"/>
      <c r="G20" s="266">
        <f>'三菜'!I10</f>
        <v>0</v>
      </c>
      <c r="H20" s="291">
        <f>'三菜'!J10</f>
        <v>0</v>
      </c>
      <c r="I20" s="391">
        <f t="shared" si="0"/>
        <v>0</v>
      </c>
      <c r="J20" s="391"/>
      <c r="K20" s="351"/>
      <c r="L20" s="355">
        <f t="shared" si="1"/>
        <v>0</v>
      </c>
      <c r="M20" s="850"/>
      <c r="N20" s="584">
        <f>'三菜'!H19</f>
        <v>0</v>
      </c>
      <c r="O20" s="584"/>
      <c r="P20" s="584"/>
      <c r="Q20" s="584"/>
      <c r="R20" s="266">
        <f>'三菜'!I19</f>
        <v>0</v>
      </c>
      <c r="S20" s="294">
        <f>'三菜'!J19</f>
        <v>0</v>
      </c>
      <c r="T20" s="399">
        <f t="shared" si="2"/>
        <v>0</v>
      </c>
      <c r="U20" s="399"/>
      <c r="V20" s="360"/>
      <c r="W20" s="332">
        <f t="shared" si="7"/>
        <v>0</v>
      </c>
      <c r="X20" s="850"/>
      <c r="Y20" s="584">
        <f>'三菜'!H28</f>
        <v>0</v>
      </c>
      <c r="Z20" s="584"/>
      <c r="AA20" s="584"/>
      <c r="AB20" s="584"/>
      <c r="AC20" s="266">
        <f>'三菜'!I28</f>
        <v>0</v>
      </c>
      <c r="AD20" s="294">
        <f>'三菜'!J28</f>
        <v>0</v>
      </c>
      <c r="AE20" s="407">
        <f t="shared" si="3"/>
        <v>0</v>
      </c>
      <c r="AF20" s="407"/>
      <c r="AG20" s="361"/>
      <c r="AH20" s="333">
        <f t="shared" si="8"/>
        <v>0</v>
      </c>
      <c r="AI20" s="850"/>
      <c r="AJ20" s="584">
        <f>'三菜'!H37</f>
        <v>0</v>
      </c>
      <c r="AK20" s="584"/>
      <c r="AL20" s="584"/>
      <c r="AM20" s="584"/>
      <c r="AN20" s="266">
        <f>'三菜'!I37</f>
        <v>0</v>
      </c>
      <c r="AO20" s="381">
        <f>'三菜'!J37</f>
        <v>0</v>
      </c>
      <c r="AP20" s="413">
        <f t="shared" si="4"/>
        <v>0</v>
      </c>
      <c r="AQ20" s="441"/>
      <c r="AR20" s="378"/>
      <c r="AS20" s="334">
        <f t="shared" si="9"/>
        <v>0</v>
      </c>
      <c r="AT20" s="841"/>
      <c r="AU20" s="584">
        <f>'三菜'!H46</f>
        <v>0</v>
      </c>
      <c r="AV20" s="584"/>
      <c r="AW20" s="584"/>
      <c r="AX20" s="584"/>
      <c r="AY20" s="262">
        <f>'三菜'!I46</f>
        <v>0</v>
      </c>
      <c r="AZ20" s="336">
        <f>'三菜'!J46</f>
        <v>0</v>
      </c>
      <c r="BA20" s="422">
        <f t="shared" si="5"/>
        <v>0</v>
      </c>
      <c r="BB20" s="435"/>
      <c r="BC20" s="378"/>
      <c r="BD20" s="334">
        <f t="shared" si="6"/>
        <v>0</v>
      </c>
    </row>
    <row r="21" spans="1:56" ht="15.75">
      <c r="A21" s="827"/>
      <c r="B21" s="841"/>
      <c r="C21" s="584">
        <f>'三菜'!H11</f>
        <v>0</v>
      </c>
      <c r="D21" s="584"/>
      <c r="E21" s="584"/>
      <c r="F21" s="584"/>
      <c r="G21" s="266">
        <f>'三菜'!I11</f>
        <v>0</v>
      </c>
      <c r="H21" s="291">
        <f>'三菜'!J11</f>
        <v>0</v>
      </c>
      <c r="I21" s="391">
        <f t="shared" si="0"/>
        <v>0</v>
      </c>
      <c r="J21" s="391"/>
      <c r="K21" s="351"/>
      <c r="L21" s="355">
        <f t="shared" si="1"/>
        <v>0</v>
      </c>
      <c r="M21" s="850"/>
      <c r="N21" s="584">
        <f>'三菜'!H20</f>
        <v>0</v>
      </c>
      <c r="O21" s="584"/>
      <c r="P21" s="584"/>
      <c r="Q21" s="584"/>
      <c r="R21" s="266">
        <f>'三菜'!I20</f>
        <v>0</v>
      </c>
      <c r="S21" s="294">
        <f>'三菜'!J20</f>
        <v>0</v>
      </c>
      <c r="T21" s="399">
        <f t="shared" si="2"/>
        <v>0</v>
      </c>
      <c r="U21" s="399"/>
      <c r="V21" s="360"/>
      <c r="W21" s="332">
        <f t="shared" si="7"/>
        <v>0</v>
      </c>
      <c r="X21" s="850"/>
      <c r="Y21" s="584">
        <f>'三菜'!H29</f>
        <v>0</v>
      </c>
      <c r="Z21" s="584"/>
      <c r="AA21" s="584"/>
      <c r="AB21" s="584"/>
      <c r="AC21" s="266">
        <f>'三菜'!I29</f>
        <v>0</v>
      </c>
      <c r="AD21" s="294">
        <f>'三菜'!J29</f>
        <v>0</v>
      </c>
      <c r="AE21" s="407">
        <f t="shared" si="3"/>
        <v>0</v>
      </c>
      <c r="AF21" s="407"/>
      <c r="AG21" s="361"/>
      <c r="AH21" s="333">
        <f t="shared" si="8"/>
        <v>0</v>
      </c>
      <c r="AI21" s="850"/>
      <c r="AJ21" s="584">
        <f>'三菜'!H38</f>
        <v>0</v>
      </c>
      <c r="AK21" s="584"/>
      <c r="AL21" s="584"/>
      <c r="AM21" s="584"/>
      <c r="AN21" s="266">
        <f>'三菜'!I38</f>
        <v>0</v>
      </c>
      <c r="AO21" s="381">
        <f>'三菜'!J38</f>
        <v>0</v>
      </c>
      <c r="AP21" s="413">
        <f t="shared" si="4"/>
        <v>0</v>
      </c>
      <c r="AQ21" s="441"/>
      <c r="AR21" s="378"/>
      <c r="AS21" s="334">
        <f t="shared" si="9"/>
        <v>0</v>
      </c>
      <c r="AT21" s="841"/>
      <c r="AU21" s="584">
        <f>'三菜'!H47</f>
        <v>0</v>
      </c>
      <c r="AV21" s="584"/>
      <c r="AW21" s="584"/>
      <c r="AX21" s="584"/>
      <c r="AY21" s="262">
        <f>'三菜'!I47</f>
        <v>0</v>
      </c>
      <c r="AZ21" s="336">
        <f>'三菜'!J47</f>
        <v>0</v>
      </c>
      <c r="BA21" s="422">
        <f t="shared" si="5"/>
        <v>0</v>
      </c>
      <c r="BB21" s="435"/>
      <c r="BC21" s="378"/>
      <c r="BD21" s="334">
        <f t="shared" si="6"/>
        <v>0</v>
      </c>
    </row>
    <row r="22" spans="1:56" ht="16.5" thickBot="1">
      <c r="A22" s="827"/>
      <c r="B22" s="842"/>
      <c r="C22" s="582" t="str">
        <f>'三菜'!H12</f>
        <v>.</v>
      </c>
      <c r="D22" s="582"/>
      <c r="E22" s="582"/>
      <c r="F22" s="582"/>
      <c r="G22" s="267">
        <f>'三菜'!I12</f>
        <v>0</v>
      </c>
      <c r="H22" s="292">
        <f>'三菜'!J12</f>
        <v>0</v>
      </c>
      <c r="I22" s="392">
        <f t="shared" si="0"/>
        <v>0</v>
      </c>
      <c r="J22" s="392"/>
      <c r="K22" s="358"/>
      <c r="L22" s="331">
        <f t="shared" si="1"/>
        <v>0</v>
      </c>
      <c r="M22" s="851"/>
      <c r="N22" s="582">
        <f>'三菜'!H21</f>
        <v>0</v>
      </c>
      <c r="O22" s="582"/>
      <c r="P22" s="582"/>
      <c r="Q22" s="582"/>
      <c r="R22" s="267">
        <f>'三菜'!I21</f>
        <v>0</v>
      </c>
      <c r="S22" s="295">
        <f>'三菜'!J21</f>
        <v>0</v>
      </c>
      <c r="T22" s="400">
        <f t="shared" si="2"/>
        <v>0</v>
      </c>
      <c r="U22" s="400"/>
      <c r="V22" s="364"/>
      <c r="W22" s="344">
        <f t="shared" si="7"/>
        <v>0</v>
      </c>
      <c r="X22" s="851"/>
      <c r="Y22" s="582">
        <f>'三菜'!H30</f>
        <v>0</v>
      </c>
      <c r="Z22" s="582"/>
      <c r="AA22" s="582"/>
      <c r="AB22" s="582"/>
      <c r="AC22" s="267">
        <f>'三菜'!I30</f>
        <v>0</v>
      </c>
      <c r="AD22" s="295">
        <f>'三菜'!J30</f>
        <v>0</v>
      </c>
      <c r="AE22" s="408">
        <f t="shared" si="3"/>
        <v>0</v>
      </c>
      <c r="AF22" s="408"/>
      <c r="AG22" s="367"/>
      <c r="AH22" s="345">
        <f t="shared" si="8"/>
        <v>0</v>
      </c>
      <c r="AI22" s="851"/>
      <c r="AJ22" s="582">
        <f>'三菜'!H39</f>
        <v>0</v>
      </c>
      <c r="AK22" s="582"/>
      <c r="AL22" s="582"/>
      <c r="AM22" s="582"/>
      <c r="AN22" s="267">
        <f>'三菜'!I39</f>
        <v>0</v>
      </c>
      <c r="AO22" s="382">
        <f>'三菜'!J39</f>
        <v>0</v>
      </c>
      <c r="AP22" s="414">
        <f t="shared" si="4"/>
        <v>0</v>
      </c>
      <c r="AQ22" s="442"/>
      <c r="AR22" s="384"/>
      <c r="AS22" s="346">
        <f t="shared" si="9"/>
        <v>0</v>
      </c>
      <c r="AT22" s="842"/>
      <c r="AU22" s="582">
        <f>'三菜'!H48</f>
        <v>0</v>
      </c>
      <c r="AV22" s="582"/>
      <c r="AW22" s="582"/>
      <c r="AX22" s="582"/>
      <c r="AY22" s="263">
        <f>'三菜'!I48</f>
        <v>0</v>
      </c>
      <c r="AZ22" s="337">
        <f>'三菜'!J48</f>
        <v>0</v>
      </c>
      <c r="BA22" s="423">
        <f t="shared" si="5"/>
        <v>0</v>
      </c>
      <c r="BB22" s="436"/>
      <c r="BC22" s="384"/>
      <c r="BD22" s="346">
        <f t="shared" si="6"/>
        <v>0</v>
      </c>
    </row>
    <row r="23" spans="1:56" ht="17.25" customHeight="1">
      <c r="A23" s="827" t="s">
        <v>93</v>
      </c>
      <c r="B23" s="857" t="str">
        <f>'三菜'!K4</f>
        <v>炒蘿蔓</v>
      </c>
      <c r="C23" s="593" t="str">
        <f>'三菜'!K5</f>
        <v>大陸妹切段</v>
      </c>
      <c r="D23" s="593"/>
      <c r="E23" s="593"/>
      <c r="F23" s="593"/>
      <c r="G23" s="265">
        <f>'三菜'!L5</f>
        <v>16</v>
      </c>
      <c r="H23" s="293" t="str">
        <f>'三菜'!M5</f>
        <v>Kg</v>
      </c>
      <c r="I23" s="390">
        <f t="shared" si="0"/>
        <v>72.39819004524887</v>
      </c>
      <c r="J23" s="390"/>
      <c r="K23" s="355"/>
      <c r="L23" s="355">
        <f t="shared" si="1"/>
        <v>0</v>
      </c>
      <c r="M23" s="849" t="str">
        <f>'三菜'!K13</f>
        <v>炒青江菜</v>
      </c>
      <c r="N23" s="593" t="str">
        <f>'三菜'!K14</f>
        <v>青江菜切段</v>
      </c>
      <c r="O23" s="593"/>
      <c r="P23" s="593"/>
      <c r="Q23" s="593"/>
      <c r="R23" s="265">
        <f>'三菜'!L14</f>
        <v>16</v>
      </c>
      <c r="S23" s="293" t="str">
        <f>'三菜'!M14</f>
        <v>Kg</v>
      </c>
      <c r="T23" s="398">
        <f t="shared" si="2"/>
        <v>72.39819004524887</v>
      </c>
      <c r="U23" s="398"/>
      <c r="V23" s="363"/>
      <c r="W23" s="343">
        <f t="shared" si="7"/>
        <v>0</v>
      </c>
      <c r="X23" s="849" t="str">
        <f>'三菜'!K22</f>
        <v>炒菠菜</v>
      </c>
      <c r="Y23" s="593" t="str">
        <f>'三菜'!K23</f>
        <v>菠菜切段</v>
      </c>
      <c r="Z23" s="593"/>
      <c r="AA23" s="593"/>
      <c r="AB23" s="593"/>
      <c r="AC23" s="269">
        <f>'三菜'!L23</f>
        <v>16</v>
      </c>
      <c r="AD23" s="302" t="str">
        <f>'三菜'!M23</f>
        <v>Kg</v>
      </c>
      <c r="AE23" s="406">
        <f t="shared" si="3"/>
        <v>72.39819004524887</v>
      </c>
      <c r="AF23" s="406"/>
      <c r="AG23" s="366"/>
      <c r="AH23" s="342">
        <f t="shared" si="8"/>
        <v>0</v>
      </c>
      <c r="AI23" s="849" t="str">
        <f>'三菜'!K31</f>
        <v>蒜香油菜</v>
      </c>
      <c r="AJ23" s="593" t="str">
        <f>'三菜'!K32</f>
        <v>油菜切段</v>
      </c>
      <c r="AK23" s="593"/>
      <c r="AL23" s="593"/>
      <c r="AM23" s="593"/>
      <c r="AN23" s="265">
        <f>'三菜'!L32</f>
        <v>16</v>
      </c>
      <c r="AO23" s="380" t="str">
        <f>'三菜'!M32</f>
        <v>Kg</v>
      </c>
      <c r="AP23" s="412">
        <f t="shared" si="4"/>
        <v>72.39819004524887</v>
      </c>
      <c r="AQ23" s="440"/>
      <c r="AR23" s="385"/>
      <c r="AS23" s="341">
        <f t="shared" si="9"/>
        <v>0</v>
      </c>
      <c r="AT23" s="840" t="str">
        <f>'三菜'!K40</f>
        <v>炒小白菜</v>
      </c>
      <c r="AU23" s="593" t="str">
        <f>'三菜'!K41</f>
        <v>小白菜切段</v>
      </c>
      <c r="AV23" s="593"/>
      <c r="AW23" s="593"/>
      <c r="AX23" s="593"/>
      <c r="AY23" s="261">
        <f>'三菜'!L41</f>
        <v>16</v>
      </c>
      <c r="AZ23" s="293" t="str">
        <f>'三菜'!M41</f>
        <v>Kg</v>
      </c>
      <c r="BA23" s="421">
        <f t="shared" si="5"/>
        <v>72.39819004524887</v>
      </c>
      <c r="BB23" s="437"/>
      <c r="BC23" s="385"/>
      <c r="BD23" s="341">
        <f t="shared" si="6"/>
        <v>0</v>
      </c>
    </row>
    <row r="24" spans="1:56" ht="15.75">
      <c r="A24" s="827"/>
      <c r="B24" s="858"/>
      <c r="C24" s="584" t="str">
        <f>'三菜'!K6</f>
        <v>蒜末</v>
      </c>
      <c r="D24" s="584"/>
      <c r="E24" s="584"/>
      <c r="F24" s="584"/>
      <c r="G24" s="266">
        <f>'三菜'!L6</f>
        <v>0.2</v>
      </c>
      <c r="H24" s="294" t="str">
        <f>'三菜'!M6</f>
        <v>Kg</v>
      </c>
      <c r="I24" s="391">
        <f t="shared" si="0"/>
        <v>0.9049773755656109</v>
      </c>
      <c r="J24" s="391"/>
      <c r="K24" s="351"/>
      <c r="L24" s="355">
        <f t="shared" si="1"/>
        <v>0</v>
      </c>
      <c r="M24" s="850"/>
      <c r="N24" s="584" t="str">
        <f>'三菜'!K15</f>
        <v>薑絲</v>
      </c>
      <c r="O24" s="584"/>
      <c r="P24" s="584"/>
      <c r="Q24" s="584"/>
      <c r="R24" s="266">
        <f>'三菜'!L15</f>
        <v>0.2</v>
      </c>
      <c r="S24" s="294" t="str">
        <f>'三菜'!M15</f>
        <v>Kg</v>
      </c>
      <c r="T24" s="399">
        <f t="shared" si="2"/>
        <v>0.9049773755656109</v>
      </c>
      <c r="U24" s="399"/>
      <c r="V24" s="360"/>
      <c r="W24" s="332">
        <f t="shared" si="7"/>
        <v>0</v>
      </c>
      <c r="X24" s="850"/>
      <c r="Y24" s="584" t="str">
        <f>'三菜'!K24</f>
        <v>蒜末</v>
      </c>
      <c r="Z24" s="584"/>
      <c r="AA24" s="584"/>
      <c r="AB24" s="584"/>
      <c r="AC24" s="270">
        <f>'三菜'!L24</f>
        <v>0.2</v>
      </c>
      <c r="AD24" s="303" t="str">
        <f>'三菜'!M24</f>
        <v>Kg</v>
      </c>
      <c r="AE24" s="407">
        <f t="shared" si="3"/>
        <v>0.9049773755656109</v>
      </c>
      <c r="AF24" s="407"/>
      <c r="AG24" s="361"/>
      <c r="AH24" s="333">
        <f t="shared" si="8"/>
        <v>0</v>
      </c>
      <c r="AI24" s="850"/>
      <c r="AJ24" s="584" t="str">
        <f>'三菜'!K33</f>
        <v>蒜末</v>
      </c>
      <c r="AK24" s="584"/>
      <c r="AL24" s="584"/>
      <c r="AM24" s="584"/>
      <c r="AN24" s="266">
        <f>'三菜'!L33</f>
        <v>0.2</v>
      </c>
      <c r="AO24" s="381" t="str">
        <f>'三菜'!M33</f>
        <v>Kg</v>
      </c>
      <c r="AP24" s="413">
        <f t="shared" si="4"/>
        <v>0.9049773755656109</v>
      </c>
      <c r="AQ24" s="441"/>
      <c r="AR24" s="378"/>
      <c r="AS24" s="334">
        <f t="shared" si="9"/>
        <v>0</v>
      </c>
      <c r="AT24" s="841"/>
      <c r="AU24" s="584" t="str">
        <f>'三菜'!K42</f>
        <v>薑絲</v>
      </c>
      <c r="AV24" s="584"/>
      <c r="AW24" s="584"/>
      <c r="AX24" s="584"/>
      <c r="AY24" s="262">
        <f>'三菜'!L42</f>
        <v>0.2</v>
      </c>
      <c r="AZ24" s="294" t="str">
        <f>'三菜'!M42</f>
        <v>Kg</v>
      </c>
      <c r="BA24" s="422">
        <f t="shared" si="5"/>
        <v>0.9049773755656109</v>
      </c>
      <c r="BB24" s="435"/>
      <c r="BC24" s="378"/>
      <c r="BD24" s="334">
        <f t="shared" si="6"/>
        <v>0</v>
      </c>
    </row>
    <row r="25" spans="1:56" ht="15.75">
      <c r="A25" s="827"/>
      <c r="B25" s="858"/>
      <c r="C25" s="584">
        <f>'三菜'!K7</f>
        <v>0</v>
      </c>
      <c r="D25" s="584"/>
      <c r="E25" s="584"/>
      <c r="F25" s="584"/>
      <c r="G25" s="266">
        <f>'三菜'!L7</f>
        <v>0</v>
      </c>
      <c r="H25" s="294">
        <f>'三菜'!M7</f>
        <v>0</v>
      </c>
      <c r="I25" s="391">
        <f t="shared" si="0"/>
        <v>0</v>
      </c>
      <c r="J25" s="391"/>
      <c r="K25" s="351"/>
      <c r="L25" s="355">
        <f t="shared" si="1"/>
        <v>0</v>
      </c>
      <c r="M25" s="850"/>
      <c r="N25" s="584">
        <f>'三菜'!K16</f>
        <v>0</v>
      </c>
      <c r="O25" s="584"/>
      <c r="P25" s="584"/>
      <c r="Q25" s="584"/>
      <c r="R25" s="266">
        <f>'三菜'!L16</f>
        <v>0</v>
      </c>
      <c r="S25" s="294">
        <f>'三菜'!M16</f>
        <v>0</v>
      </c>
      <c r="T25" s="399">
        <f t="shared" si="2"/>
        <v>0</v>
      </c>
      <c r="U25" s="399"/>
      <c r="V25" s="360"/>
      <c r="W25" s="332">
        <f t="shared" si="7"/>
        <v>0</v>
      </c>
      <c r="X25" s="850"/>
      <c r="Y25" s="584">
        <f>'三菜'!K25</f>
        <v>0</v>
      </c>
      <c r="Z25" s="584"/>
      <c r="AA25" s="584"/>
      <c r="AB25" s="584"/>
      <c r="AC25" s="270">
        <f>'三菜'!L25</f>
        <v>0</v>
      </c>
      <c r="AD25" s="303">
        <f>'三菜'!M25</f>
        <v>0</v>
      </c>
      <c r="AE25" s="407">
        <f t="shared" si="3"/>
        <v>0</v>
      </c>
      <c r="AF25" s="407"/>
      <c r="AG25" s="361"/>
      <c r="AH25" s="333">
        <f t="shared" si="8"/>
        <v>0</v>
      </c>
      <c r="AI25" s="850"/>
      <c r="AJ25" s="584">
        <f>'三菜'!K34</f>
        <v>0</v>
      </c>
      <c r="AK25" s="584"/>
      <c r="AL25" s="584"/>
      <c r="AM25" s="584"/>
      <c r="AN25" s="266">
        <f>'三菜'!L34</f>
        <v>0</v>
      </c>
      <c r="AO25" s="381">
        <f>'三菜'!M34</f>
        <v>0</v>
      </c>
      <c r="AP25" s="413">
        <f t="shared" si="4"/>
        <v>0</v>
      </c>
      <c r="AQ25" s="441"/>
      <c r="AR25" s="378"/>
      <c r="AS25" s="334">
        <f t="shared" si="9"/>
        <v>0</v>
      </c>
      <c r="AT25" s="841"/>
      <c r="AU25" s="584">
        <f>'三菜'!K43</f>
        <v>0</v>
      </c>
      <c r="AV25" s="584"/>
      <c r="AW25" s="584"/>
      <c r="AX25" s="584"/>
      <c r="AY25" s="262">
        <f>'三菜'!L43</f>
        <v>0</v>
      </c>
      <c r="AZ25" s="294">
        <f>'三菜'!M43</f>
        <v>0</v>
      </c>
      <c r="BA25" s="422">
        <f t="shared" si="5"/>
        <v>0</v>
      </c>
      <c r="BB25" s="435"/>
      <c r="BC25" s="378"/>
      <c r="BD25" s="334">
        <f t="shared" si="6"/>
        <v>0</v>
      </c>
    </row>
    <row r="26" spans="1:56" ht="15.75">
      <c r="A26" s="827"/>
      <c r="B26" s="858"/>
      <c r="C26" s="584">
        <f>'三菜'!K8</f>
        <v>0</v>
      </c>
      <c r="D26" s="584"/>
      <c r="E26" s="584"/>
      <c r="F26" s="584"/>
      <c r="G26" s="266">
        <f>'三菜'!L8</f>
        <v>0</v>
      </c>
      <c r="H26" s="294">
        <f>'三菜'!M8</f>
        <v>0</v>
      </c>
      <c r="I26" s="391">
        <f t="shared" si="0"/>
        <v>0</v>
      </c>
      <c r="J26" s="391"/>
      <c r="K26" s="351"/>
      <c r="L26" s="355">
        <f t="shared" si="1"/>
        <v>0</v>
      </c>
      <c r="M26" s="850"/>
      <c r="N26" s="584">
        <f>'三菜'!K17</f>
        <v>0</v>
      </c>
      <c r="O26" s="584"/>
      <c r="P26" s="584"/>
      <c r="Q26" s="584"/>
      <c r="R26" s="266">
        <f>'三菜'!L17</f>
        <v>0</v>
      </c>
      <c r="S26" s="294">
        <f>'三菜'!M17</f>
        <v>0</v>
      </c>
      <c r="T26" s="399">
        <f t="shared" si="2"/>
        <v>0</v>
      </c>
      <c r="U26" s="399"/>
      <c r="V26" s="360"/>
      <c r="W26" s="332">
        <f t="shared" si="7"/>
        <v>0</v>
      </c>
      <c r="X26" s="850"/>
      <c r="Y26" s="584">
        <f>'三菜'!K26</f>
        <v>0</v>
      </c>
      <c r="Z26" s="584"/>
      <c r="AA26" s="584"/>
      <c r="AB26" s="584"/>
      <c r="AC26" s="270">
        <f>'三菜'!L26</f>
        <v>0</v>
      </c>
      <c r="AD26" s="303">
        <f>'三菜'!M26</f>
        <v>0</v>
      </c>
      <c r="AE26" s="407">
        <f t="shared" si="3"/>
        <v>0</v>
      </c>
      <c r="AF26" s="407"/>
      <c r="AG26" s="361"/>
      <c r="AH26" s="333">
        <f t="shared" si="8"/>
        <v>0</v>
      </c>
      <c r="AI26" s="850"/>
      <c r="AJ26" s="584">
        <f>'三菜'!K35</f>
        <v>0</v>
      </c>
      <c r="AK26" s="584"/>
      <c r="AL26" s="584"/>
      <c r="AM26" s="584"/>
      <c r="AN26" s="266">
        <f>'三菜'!L35</f>
        <v>0</v>
      </c>
      <c r="AO26" s="381">
        <f>'三菜'!M35</f>
        <v>0</v>
      </c>
      <c r="AP26" s="413">
        <f t="shared" si="4"/>
        <v>0</v>
      </c>
      <c r="AQ26" s="441"/>
      <c r="AR26" s="378"/>
      <c r="AS26" s="334">
        <f t="shared" si="9"/>
        <v>0</v>
      </c>
      <c r="AT26" s="841"/>
      <c r="AU26" s="584">
        <f>'三菜'!K44</f>
        <v>0</v>
      </c>
      <c r="AV26" s="584"/>
      <c r="AW26" s="584"/>
      <c r="AX26" s="584"/>
      <c r="AY26" s="262">
        <f>'三菜'!L44</f>
        <v>0</v>
      </c>
      <c r="AZ26" s="294">
        <f>'三菜'!M44</f>
        <v>0</v>
      </c>
      <c r="BA26" s="422">
        <f t="shared" si="5"/>
        <v>0</v>
      </c>
      <c r="BB26" s="435"/>
      <c r="BC26" s="378"/>
      <c r="BD26" s="334">
        <f t="shared" si="6"/>
        <v>0</v>
      </c>
    </row>
    <row r="27" spans="1:56" ht="16.5" thickBot="1">
      <c r="A27" s="827"/>
      <c r="B27" s="859"/>
      <c r="C27" s="582">
        <f>'三菜'!K9</f>
        <v>0</v>
      </c>
      <c r="D27" s="582"/>
      <c r="E27" s="582"/>
      <c r="F27" s="582"/>
      <c r="G27" s="267">
        <f>'三菜'!L9</f>
        <v>0</v>
      </c>
      <c r="H27" s="295">
        <f>'三菜'!M9</f>
        <v>0</v>
      </c>
      <c r="I27" s="392">
        <f t="shared" si="0"/>
        <v>0</v>
      </c>
      <c r="J27" s="392"/>
      <c r="K27" s="358"/>
      <c r="L27" s="331">
        <f t="shared" si="1"/>
        <v>0</v>
      </c>
      <c r="M27" s="851"/>
      <c r="N27" s="582">
        <f>'三菜'!K18</f>
        <v>0</v>
      </c>
      <c r="O27" s="582"/>
      <c r="P27" s="582"/>
      <c r="Q27" s="582"/>
      <c r="R27" s="267">
        <f>'三菜'!L18</f>
        <v>0</v>
      </c>
      <c r="S27" s="295">
        <f>'三菜'!M18</f>
        <v>0</v>
      </c>
      <c r="T27" s="400">
        <f t="shared" si="2"/>
        <v>0</v>
      </c>
      <c r="U27" s="400"/>
      <c r="V27" s="364"/>
      <c r="W27" s="344">
        <f t="shared" si="7"/>
        <v>0</v>
      </c>
      <c r="X27" s="851"/>
      <c r="Y27" s="582">
        <f>'三菜'!K27</f>
        <v>0</v>
      </c>
      <c r="Z27" s="582"/>
      <c r="AA27" s="582"/>
      <c r="AB27" s="582"/>
      <c r="AC27" s="271">
        <f>'三菜'!L27</f>
        <v>0</v>
      </c>
      <c r="AD27" s="304">
        <f>'三菜'!M27</f>
        <v>0</v>
      </c>
      <c r="AE27" s="408">
        <f t="shared" si="3"/>
        <v>0</v>
      </c>
      <c r="AF27" s="408"/>
      <c r="AG27" s="367"/>
      <c r="AH27" s="345">
        <f t="shared" si="8"/>
        <v>0</v>
      </c>
      <c r="AI27" s="851"/>
      <c r="AJ27" s="582">
        <f>'三菜'!K36</f>
        <v>0</v>
      </c>
      <c r="AK27" s="582"/>
      <c r="AL27" s="582"/>
      <c r="AM27" s="582"/>
      <c r="AN27" s="267">
        <f>'三菜'!L36</f>
        <v>0</v>
      </c>
      <c r="AO27" s="382">
        <f>'三菜'!M36</f>
        <v>0</v>
      </c>
      <c r="AP27" s="414">
        <f t="shared" si="4"/>
        <v>0</v>
      </c>
      <c r="AQ27" s="442"/>
      <c r="AR27" s="384"/>
      <c r="AS27" s="346">
        <f t="shared" si="9"/>
        <v>0</v>
      </c>
      <c r="AT27" s="842"/>
      <c r="AU27" s="582">
        <f>'三菜'!K45</f>
        <v>0</v>
      </c>
      <c r="AV27" s="582"/>
      <c r="AW27" s="582"/>
      <c r="AX27" s="582"/>
      <c r="AY27" s="263">
        <f>'三菜'!L45</f>
        <v>0</v>
      </c>
      <c r="AZ27" s="295">
        <f>'三菜'!M45</f>
        <v>0</v>
      </c>
      <c r="BA27" s="423">
        <f t="shared" si="5"/>
        <v>0</v>
      </c>
      <c r="BB27" s="436"/>
      <c r="BC27" s="384"/>
      <c r="BD27" s="346">
        <f t="shared" si="6"/>
        <v>0</v>
      </c>
    </row>
    <row r="28" spans="1:56" ht="17.25" customHeight="1">
      <c r="A28" s="827" t="s">
        <v>92</v>
      </c>
      <c r="B28" s="855" t="str">
        <f>'三菜'!N4</f>
        <v>木須湯</v>
      </c>
      <c r="C28" s="587" t="str">
        <f>'三菜'!N5</f>
        <v>洗選蛋</v>
      </c>
      <c r="D28" s="587"/>
      <c r="E28" s="587"/>
      <c r="F28" s="587"/>
      <c r="G28" s="268">
        <f>'三菜'!O5</f>
        <v>2</v>
      </c>
      <c r="H28" s="296" t="str">
        <f>'三菜'!P5</f>
        <v>Kg</v>
      </c>
      <c r="I28" s="390">
        <f t="shared" si="0"/>
        <v>9.049773755656108</v>
      </c>
      <c r="J28" s="390"/>
      <c r="K28" s="355"/>
      <c r="L28" s="355">
        <f t="shared" si="1"/>
        <v>0</v>
      </c>
      <c r="M28" s="866" t="str">
        <f>'三菜'!N13</f>
        <v>冬瓜排骨湯</v>
      </c>
      <c r="N28" s="587" t="str">
        <f>'三菜'!N14</f>
        <v>冬瓜切中丁</v>
      </c>
      <c r="O28" s="587"/>
      <c r="P28" s="587"/>
      <c r="Q28" s="587"/>
      <c r="R28" s="268">
        <f>'三菜'!O14</f>
        <v>7.6</v>
      </c>
      <c r="S28" s="296" t="str">
        <f>'三菜'!P14</f>
        <v>Kg</v>
      </c>
      <c r="T28" s="398">
        <f t="shared" si="2"/>
        <v>34.38914027149321</v>
      </c>
      <c r="U28" s="398"/>
      <c r="V28" s="363"/>
      <c r="W28" s="343">
        <f t="shared" si="7"/>
        <v>0</v>
      </c>
      <c r="X28" s="866">
        <f>'三菜'!N22</f>
        <v>0</v>
      </c>
      <c r="Y28" s="587">
        <f>'三菜'!N23</f>
        <v>0</v>
      </c>
      <c r="Z28" s="587"/>
      <c r="AA28" s="587"/>
      <c r="AB28" s="587"/>
      <c r="AC28" s="272">
        <f>'三菜'!O23</f>
        <v>0</v>
      </c>
      <c r="AD28" s="305">
        <f>'三菜'!P23</f>
        <v>0</v>
      </c>
      <c r="AE28" s="406">
        <f t="shared" si="3"/>
        <v>0</v>
      </c>
      <c r="AF28" s="406"/>
      <c r="AG28" s="366"/>
      <c r="AH28" s="342">
        <f t="shared" si="8"/>
        <v>0</v>
      </c>
      <c r="AI28" s="866" t="str">
        <f>'三菜'!N31</f>
        <v>海芽蛋花湯</v>
      </c>
      <c r="AJ28" s="587" t="str">
        <f>'三菜'!N32</f>
        <v>洗選蛋</v>
      </c>
      <c r="AK28" s="587"/>
      <c r="AL28" s="587"/>
      <c r="AM28" s="587"/>
      <c r="AN28" s="268">
        <f>'三菜'!O32</f>
        <v>4</v>
      </c>
      <c r="AO28" s="383" t="str">
        <f>'三菜'!P32</f>
        <v>Kg</v>
      </c>
      <c r="AP28" s="412">
        <f t="shared" si="4"/>
        <v>18.099547511312217</v>
      </c>
      <c r="AQ28" s="440"/>
      <c r="AR28" s="385"/>
      <c r="AS28" s="341">
        <f t="shared" si="9"/>
        <v>0</v>
      </c>
      <c r="AT28" s="855" t="str">
        <f>'三菜'!N40</f>
        <v>綠豆地瓜湯</v>
      </c>
      <c r="AU28" s="587" t="str">
        <f>'三菜'!N41</f>
        <v>綠豆</v>
      </c>
      <c r="AV28" s="587"/>
      <c r="AW28" s="587"/>
      <c r="AX28" s="587"/>
      <c r="AY28" s="264">
        <f>'三菜'!O41</f>
        <v>5</v>
      </c>
      <c r="AZ28" s="338" t="str">
        <f>'三菜'!P41</f>
        <v>Kg</v>
      </c>
      <c r="BA28" s="421">
        <f t="shared" si="5"/>
        <v>22.624434389140273</v>
      </c>
      <c r="BB28" s="437"/>
      <c r="BC28" s="385"/>
      <c r="BD28" s="341">
        <f t="shared" si="6"/>
        <v>0</v>
      </c>
    </row>
    <row r="29" spans="1:56" ht="15.75">
      <c r="A29" s="827"/>
      <c r="B29" s="841"/>
      <c r="C29" s="584" t="str">
        <f>'三菜'!N6</f>
        <v>冬粉</v>
      </c>
      <c r="D29" s="584"/>
      <c r="E29" s="584"/>
      <c r="F29" s="584"/>
      <c r="G29" s="266">
        <f>'三菜'!O6</f>
        <v>1</v>
      </c>
      <c r="H29" s="294" t="str">
        <f>'三菜'!P6</f>
        <v>Kg</v>
      </c>
      <c r="I29" s="391">
        <f t="shared" si="0"/>
        <v>4.524886877828054</v>
      </c>
      <c r="J29" s="391"/>
      <c r="K29" s="351"/>
      <c r="L29" s="355">
        <f t="shared" si="1"/>
        <v>0</v>
      </c>
      <c r="M29" s="850"/>
      <c r="N29" s="584" t="str">
        <f>'三菜'!N15</f>
        <v>豬(龍骨丁-CAS)</v>
      </c>
      <c r="O29" s="584"/>
      <c r="P29" s="584"/>
      <c r="Q29" s="584"/>
      <c r="R29" s="266">
        <f>'三菜'!O15</f>
        <v>2</v>
      </c>
      <c r="S29" s="294" t="str">
        <f>'三菜'!P15</f>
        <v>Kg</v>
      </c>
      <c r="T29" s="399">
        <f t="shared" si="2"/>
        <v>9.049773755656108</v>
      </c>
      <c r="U29" s="399"/>
      <c r="V29" s="360"/>
      <c r="W29" s="332">
        <f t="shared" si="7"/>
        <v>0</v>
      </c>
      <c r="X29" s="850"/>
      <c r="Y29" s="584">
        <f>'三菜'!N24</f>
        <v>0</v>
      </c>
      <c r="Z29" s="584"/>
      <c r="AA29" s="584"/>
      <c r="AB29" s="584"/>
      <c r="AC29" s="270">
        <f>'三菜'!O24</f>
        <v>0</v>
      </c>
      <c r="AD29" s="303">
        <f>'三菜'!P24</f>
        <v>0</v>
      </c>
      <c r="AE29" s="407">
        <f t="shared" si="3"/>
        <v>0</v>
      </c>
      <c r="AF29" s="407"/>
      <c r="AG29" s="361"/>
      <c r="AH29" s="333">
        <f t="shared" si="8"/>
        <v>0</v>
      </c>
      <c r="AI29" s="850"/>
      <c r="AJ29" s="584" t="str">
        <f>'三菜'!N33</f>
        <v>乾海芽</v>
      </c>
      <c r="AK29" s="584"/>
      <c r="AL29" s="584"/>
      <c r="AM29" s="584"/>
      <c r="AN29" s="266">
        <f>'三菜'!O33</f>
        <v>0.4</v>
      </c>
      <c r="AO29" s="381" t="str">
        <f>'三菜'!P33</f>
        <v>Kg</v>
      </c>
      <c r="AP29" s="413">
        <f t="shared" si="4"/>
        <v>1.8099547511312217</v>
      </c>
      <c r="AQ29" s="441"/>
      <c r="AR29" s="378"/>
      <c r="AS29" s="334">
        <f t="shared" si="9"/>
        <v>0</v>
      </c>
      <c r="AT29" s="841"/>
      <c r="AU29" s="584" t="str">
        <f>'三菜'!N42</f>
        <v>地瓜小丁</v>
      </c>
      <c r="AV29" s="584"/>
      <c r="AW29" s="584"/>
      <c r="AX29" s="584"/>
      <c r="AY29" s="262">
        <f>'三菜'!O42</f>
        <v>3.5</v>
      </c>
      <c r="AZ29" s="339" t="str">
        <f>'三菜'!P42</f>
        <v>Kg</v>
      </c>
      <c r="BA29" s="422">
        <f t="shared" si="5"/>
        <v>15.83710407239819</v>
      </c>
      <c r="BB29" s="435"/>
      <c r="BC29" s="378"/>
      <c r="BD29" s="334">
        <f t="shared" si="6"/>
        <v>0</v>
      </c>
    </row>
    <row r="30" spans="1:56" ht="15.75">
      <c r="A30" s="827"/>
      <c r="B30" s="841"/>
      <c r="C30" s="584" t="str">
        <f>'三菜'!N7</f>
        <v>肉絲-溫體</v>
      </c>
      <c r="D30" s="584"/>
      <c r="E30" s="584"/>
      <c r="F30" s="584"/>
      <c r="G30" s="266">
        <f>'三菜'!O7</f>
        <v>0.6</v>
      </c>
      <c r="H30" s="294" t="str">
        <f>'三菜'!P7</f>
        <v>Kg</v>
      </c>
      <c r="I30" s="391">
        <f t="shared" si="0"/>
        <v>2.7149321266968327</v>
      </c>
      <c r="J30" s="391"/>
      <c r="K30" s="351"/>
      <c r="L30" s="355">
        <f t="shared" si="1"/>
        <v>0</v>
      </c>
      <c r="M30" s="850"/>
      <c r="N30" s="584" t="str">
        <f>'三菜'!N16</f>
        <v>薑片</v>
      </c>
      <c r="O30" s="584"/>
      <c r="P30" s="584"/>
      <c r="Q30" s="584"/>
      <c r="R30" s="266">
        <f>'三菜'!O16</f>
        <v>0.2</v>
      </c>
      <c r="S30" s="294" t="str">
        <f>'三菜'!P16</f>
        <v>Kg</v>
      </c>
      <c r="T30" s="399">
        <f t="shared" si="2"/>
        <v>0.9049773755656109</v>
      </c>
      <c r="U30" s="399"/>
      <c r="V30" s="360"/>
      <c r="W30" s="332">
        <f t="shared" si="7"/>
        <v>0</v>
      </c>
      <c r="X30" s="850"/>
      <c r="Y30" s="584">
        <f>'三菜'!N25</f>
        <v>0</v>
      </c>
      <c r="Z30" s="584"/>
      <c r="AA30" s="584"/>
      <c r="AB30" s="584"/>
      <c r="AC30" s="270">
        <f>'三菜'!O25</f>
        <v>0</v>
      </c>
      <c r="AD30" s="303">
        <f>'三菜'!P25</f>
        <v>0</v>
      </c>
      <c r="AE30" s="407">
        <f t="shared" si="3"/>
        <v>0</v>
      </c>
      <c r="AF30" s="407"/>
      <c r="AG30" s="361"/>
      <c r="AH30" s="333">
        <f t="shared" si="8"/>
        <v>0</v>
      </c>
      <c r="AI30" s="850"/>
      <c r="AJ30" s="584" t="str">
        <f>'三菜'!N34</f>
        <v>青蔥珠(冷凍)</v>
      </c>
      <c r="AK30" s="584"/>
      <c r="AL30" s="584"/>
      <c r="AM30" s="584"/>
      <c r="AN30" s="266">
        <f>'三菜'!O34</f>
        <v>0.2</v>
      </c>
      <c r="AO30" s="381" t="str">
        <f>'三菜'!P34</f>
        <v>Kg</v>
      </c>
      <c r="AP30" s="413">
        <f t="shared" si="4"/>
        <v>0.9049773755656109</v>
      </c>
      <c r="AQ30" s="441"/>
      <c r="AR30" s="378"/>
      <c r="AS30" s="334">
        <f t="shared" si="9"/>
        <v>0</v>
      </c>
      <c r="AT30" s="841"/>
      <c r="AU30" s="584">
        <f>'三菜'!N43</f>
        <v>0</v>
      </c>
      <c r="AV30" s="584"/>
      <c r="AW30" s="584"/>
      <c r="AX30" s="584"/>
      <c r="AY30" s="262">
        <f>'三菜'!O43</f>
        <v>0</v>
      </c>
      <c r="AZ30" s="339">
        <f>'三菜'!P43</f>
        <v>0</v>
      </c>
      <c r="BA30" s="422">
        <f t="shared" si="5"/>
        <v>0</v>
      </c>
      <c r="BB30" s="435"/>
      <c r="BC30" s="378"/>
      <c r="BD30" s="334">
        <f t="shared" si="6"/>
        <v>0</v>
      </c>
    </row>
    <row r="31" spans="1:56" ht="15.75">
      <c r="A31" s="827"/>
      <c r="B31" s="841"/>
      <c r="C31" s="584" t="str">
        <f>'三菜'!N8</f>
        <v>紅蘿蔔切絲</v>
      </c>
      <c r="D31" s="584"/>
      <c r="E31" s="584"/>
      <c r="F31" s="584"/>
      <c r="G31" s="266">
        <f>'三菜'!O8</f>
        <v>0.6</v>
      </c>
      <c r="H31" s="294" t="str">
        <f>'三菜'!P8</f>
        <v>Kg</v>
      </c>
      <c r="I31" s="391">
        <f t="shared" si="0"/>
        <v>2.7149321266968327</v>
      </c>
      <c r="J31" s="391"/>
      <c r="K31" s="351"/>
      <c r="L31" s="355">
        <f t="shared" si="1"/>
        <v>0</v>
      </c>
      <c r="M31" s="850"/>
      <c r="N31" s="584">
        <f>'三菜'!N17</f>
        <v>0</v>
      </c>
      <c r="O31" s="584"/>
      <c r="P31" s="584"/>
      <c r="Q31" s="584"/>
      <c r="R31" s="266">
        <f>'三菜'!O17</f>
        <v>0</v>
      </c>
      <c r="S31" s="294">
        <f>'三菜'!P17</f>
        <v>0</v>
      </c>
      <c r="T31" s="399">
        <f t="shared" si="2"/>
        <v>0</v>
      </c>
      <c r="U31" s="399"/>
      <c r="V31" s="360"/>
      <c r="W31" s="332">
        <f t="shared" si="7"/>
        <v>0</v>
      </c>
      <c r="X31" s="850"/>
      <c r="Y31" s="584">
        <f>'三菜'!N26</f>
        <v>0</v>
      </c>
      <c r="Z31" s="584"/>
      <c r="AA31" s="584"/>
      <c r="AB31" s="584"/>
      <c r="AC31" s="270">
        <f>'三菜'!O26</f>
        <v>0</v>
      </c>
      <c r="AD31" s="303">
        <f>'三菜'!P26</f>
        <v>0</v>
      </c>
      <c r="AE31" s="407">
        <f t="shared" si="3"/>
        <v>0</v>
      </c>
      <c r="AF31" s="407"/>
      <c r="AG31" s="361"/>
      <c r="AH31" s="333">
        <f t="shared" si="8"/>
        <v>0</v>
      </c>
      <c r="AI31" s="850"/>
      <c r="AJ31" s="584">
        <f>'三菜'!N35</f>
        <v>0</v>
      </c>
      <c r="AK31" s="584"/>
      <c r="AL31" s="584"/>
      <c r="AM31" s="584"/>
      <c r="AN31" s="266">
        <f>'三菜'!O35</f>
        <v>0</v>
      </c>
      <c r="AO31" s="381">
        <f>'三菜'!P35</f>
        <v>0</v>
      </c>
      <c r="AP31" s="413">
        <f t="shared" si="4"/>
        <v>0</v>
      </c>
      <c r="AQ31" s="441"/>
      <c r="AR31" s="378"/>
      <c r="AS31" s="334">
        <f t="shared" si="9"/>
        <v>0</v>
      </c>
      <c r="AT31" s="841"/>
      <c r="AU31" s="584">
        <f>'三菜'!N44</f>
        <v>0</v>
      </c>
      <c r="AV31" s="584"/>
      <c r="AW31" s="584"/>
      <c r="AX31" s="584"/>
      <c r="AY31" s="262">
        <f>'三菜'!O44</f>
        <v>0</v>
      </c>
      <c r="AZ31" s="339">
        <f>'三菜'!P44</f>
        <v>0</v>
      </c>
      <c r="BA31" s="422">
        <f t="shared" si="5"/>
        <v>0</v>
      </c>
      <c r="BB31" s="435"/>
      <c r="BC31" s="378"/>
      <c r="BD31" s="334">
        <f t="shared" si="6"/>
        <v>0</v>
      </c>
    </row>
    <row r="32" spans="1:56" ht="15.75">
      <c r="A32" s="827"/>
      <c r="B32" s="841"/>
      <c r="C32" s="584" t="str">
        <f>'三菜'!N9</f>
        <v>濕木耳切絲</v>
      </c>
      <c r="D32" s="584"/>
      <c r="E32" s="584"/>
      <c r="F32" s="584"/>
      <c r="G32" s="266">
        <f>'三菜'!O9</f>
        <v>0.6</v>
      </c>
      <c r="H32" s="294" t="str">
        <f>'三菜'!P9</f>
        <v>Kg</v>
      </c>
      <c r="I32" s="391">
        <f t="shared" si="0"/>
        <v>2.7149321266968327</v>
      </c>
      <c r="J32" s="391"/>
      <c r="K32" s="351"/>
      <c r="L32" s="355">
        <f t="shared" si="1"/>
        <v>0</v>
      </c>
      <c r="M32" s="850"/>
      <c r="N32" s="584">
        <f>'三菜'!N18</f>
        <v>0</v>
      </c>
      <c r="O32" s="584"/>
      <c r="P32" s="584"/>
      <c r="Q32" s="584"/>
      <c r="R32" s="266">
        <f>'三菜'!O18</f>
        <v>0</v>
      </c>
      <c r="S32" s="294">
        <f>'三菜'!P18</f>
        <v>0</v>
      </c>
      <c r="T32" s="399">
        <f t="shared" si="2"/>
        <v>0</v>
      </c>
      <c r="U32" s="399"/>
      <c r="V32" s="360"/>
      <c r="W32" s="332">
        <f t="shared" si="7"/>
        <v>0</v>
      </c>
      <c r="X32" s="850"/>
      <c r="Y32" s="584">
        <f>'三菜'!N27</f>
        <v>0</v>
      </c>
      <c r="Z32" s="584"/>
      <c r="AA32" s="584"/>
      <c r="AB32" s="584"/>
      <c r="AC32" s="270">
        <f>'三菜'!O27</f>
        <v>0</v>
      </c>
      <c r="AD32" s="303">
        <f>'三菜'!P27</f>
        <v>0</v>
      </c>
      <c r="AE32" s="407">
        <f t="shared" si="3"/>
        <v>0</v>
      </c>
      <c r="AF32" s="407"/>
      <c r="AG32" s="361"/>
      <c r="AH32" s="333">
        <f t="shared" si="8"/>
        <v>0</v>
      </c>
      <c r="AI32" s="850"/>
      <c r="AJ32" s="584">
        <f>'三菜'!N36</f>
        <v>0</v>
      </c>
      <c r="AK32" s="584"/>
      <c r="AL32" s="584"/>
      <c r="AM32" s="584"/>
      <c r="AN32" s="266">
        <f>'三菜'!O36</f>
        <v>0</v>
      </c>
      <c r="AO32" s="381">
        <f>'三菜'!P36</f>
        <v>0</v>
      </c>
      <c r="AP32" s="413">
        <f t="shared" si="4"/>
        <v>0</v>
      </c>
      <c r="AQ32" s="441"/>
      <c r="AR32" s="378"/>
      <c r="AS32" s="334">
        <f t="shared" si="9"/>
        <v>0</v>
      </c>
      <c r="AT32" s="841"/>
      <c r="AU32" s="584">
        <f>'三菜'!N45</f>
        <v>0</v>
      </c>
      <c r="AV32" s="584"/>
      <c r="AW32" s="584"/>
      <c r="AX32" s="584"/>
      <c r="AY32" s="262">
        <f>'三菜'!O45</f>
        <v>0</v>
      </c>
      <c r="AZ32" s="339">
        <f>'三菜'!P45</f>
        <v>0</v>
      </c>
      <c r="BA32" s="422">
        <f t="shared" si="5"/>
        <v>0</v>
      </c>
      <c r="BB32" s="435"/>
      <c r="BC32" s="378"/>
      <c r="BD32" s="334">
        <f t="shared" si="6"/>
        <v>0</v>
      </c>
    </row>
    <row r="33" spans="1:56" ht="15.75">
      <c r="A33" s="827"/>
      <c r="B33" s="841"/>
      <c r="C33" s="584">
        <f>'三菜'!N10</f>
        <v>0</v>
      </c>
      <c r="D33" s="584"/>
      <c r="E33" s="584"/>
      <c r="F33" s="584"/>
      <c r="G33" s="266">
        <f>'三菜'!O10</f>
        <v>0</v>
      </c>
      <c r="H33" s="294">
        <f>'三菜'!P10</f>
        <v>0</v>
      </c>
      <c r="I33" s="391">
        <f t="shared" si="0"/>
        <v>0</v>
      </c>
      <c r="J33" s="391"/>
      <c r="K33" s="351"/>
      <c r="L33" s="355">
        <f t="shared" si="1"/>
        <v>0</v>
      </c>
      <c r="M33" s="850"/>
      <c r="N33" s="584">
        <f>'三菜'!N19</f>
        <v>0</v>
      </c>
      <c r="O33" s="584"/>
      <c r="P33" s="584"/>
      <c r="Q33" s="584"/>
      <c r="R33" s="266">
        <f>'三菜'!O19</f>
        <v>0</v>
      </c>
      <c r="S33" s="294">
        <f>'三菜'!P19</f>
        <v>0</v>
      </c>
      <c r="T33" s="399">
        <f t="shared" si="2"/>
        <v>0</v>
      </c>
      <c r="U33" s="399"/>
      <c r="V33" s="360"/>
      <c r="W33" s="332">
        <f t="shared" si="7"/>
        <v>0</v>
      </c>
      <c r="X33" s="850"/>
      <c r="Y33" s="584">
        <f>'三菜'!N28</f>
        <v>0</v>
      </c>
      <c r="Z33" s="584"/>
      <c r="AA33" s="584"/>
      <c r="AB33" s="584"/>
      <c r="AC33" s="270">
        <f>'三菜'!O28</f>
        <v>0</v>
      </c>
      <c r="AD33" s="303">
        <f>'三菜'!P28</f>
        <v>0</v>
      </c>
      <c r="AE33" s="407">
        <f t="shared" si="3"/>
        <v>0</v>
      </c>
      <c r="AF33" s="407"/>
      <c r="AG33" s="361"/>
      <c r="AH33" s="333">
        <f t="shared" si="8"/>
        <v>0</v>
      </c>
      <c r="AI33" s="850"/>
      <c r="AJ33" s="584">
        <f>'三菜'!N37</f>
        <v>0</v>
      </c>
      <c r="AK33" s="584"/>
      <c r="AL33" s="584"/>
      <c r="AM33" s="584"/>
      <c r="AN33" s="266">
        <f>'三菜'!O37</f>
        <v>0</v>
      </c>
      <c r="AO33" s="381">
        <f>'三菜'!P37</f>
        <v>0</v>
      </c>
      <c r="AP33" s="413">
        <f t="shared" si="4"/>
        <v>0</v>
      </c>
      <c r="AQ33" s="441"/>
      <c r="AR33" s="378"/>
      <c r="AS33" s="334">
        <f t="shared" si="9"/>
        <v>0</v>
      </c>
      <c r="AT33" s="841"/>
      <c r="AU33" s="584">
        <f>'三菜'!N46</f>
        <v>0</v>
      </c>
      <c r="AV33" s="584"/>
      <c r="AW33" s="584"/>
      <c r="AX33" s="584"/>
      <c r="AY33" s="262">
        <f>'三菜'!O46</f>
        <v>0</v>
      </c>
      <c r="AZ33" s="339">
        <f>'三菜'!P46</f>
        <v>0</v>
      </c>
      <c r="BA33" s="422">
        <f t="shared" si="5"/>
        <v>0</v>
      </c>
      <c r="BB33" s="435"/>
      <c r="BC33" s="378"/>
      <c r="BD33" s="334">
        <f t="shared" si="6"/>
        <v>0</v>
      </c>
    </row>
    <row r="34" spans="1:56" ht="16.5" thickBot="1">
      <c r="A34" s="834"/>
      <c r="B34" s="856"/>
      <c r="C34" s="582">
        <f>'三菜'!N11</f>
        <v>0</v>
      </c>
      <c r="D34" s="582"/>
      <c r="E34" s="582"/>
      <c r="F34" s="582"/>
      <c r="G34" s="267">
        <f>'三菜'!O11</f>
        <v>0</v>
      </c>
      <c r="H34" s="295">
        <f>'三菜'!P11</f>
        <v>0</v>
      </c>
      <c r="I34" s="392">
        <f t="shared" si="0"/>
        <v>0</v>
      </c>
      <c r="J34" s="392"/>
      <c r="K34" s="358"/>
      <c r="L34" s="331">
        <f>G34*K34</f>
        <v>0</v>
      </c>
      <c r="M34" s="851"/>
      <c r="N34" s="582">
        <f>'三菜'!N20</f>
        <v>0</v>
      </c>
      <c r="O34" s="582"/>
      <c r="P34" s="582"/>
      <c r="Q34" s="582"/>
      <c r="R34" s="267">
        <f>'三菜'!O20</f>
        <v>0</v>
      </c>
      <c r="S34" s="295">
        <f>'三菜'!P20</f>
        <v>0</v>
      </c>
      <c r="T34" s="400">
        <f t="shared" si="2"/>
        <v>0</v>
      </c>
      <c r="U34" s="400"/>
      <c r="V34" s="364"/>
      <c r="W34" s="344">
        <f t="shared" si="7"/>
        <v>0</v>
      </c>
      <c r="X34" s="851"/>
      <c r="Y34" s="582">
        <f>'三菜'!N29</f>
        <v>0</v>
      </c>
      <c r="Z34" s="582"/>
      <c r="AA34" s="582"/>
      <c r="AB34" s="582"/>
      <c r="AC34" s="271">
        <f>'三菜'!O29</f>
        <v>0</v>
      </c>
      <c r="AD34" s="304">
        <f>'三菜'!P29</f>
        <v>0</v>
      </c>
      <c r="AE34" s="408">
        <f t="shared" si="3"/>
        <v>0</v>
      </c>
      <c r="AF34" s="408"/>
      <c r="AG34" s="367"/>
      <c r="AH34" s="345">
        <f t="shared" si="8"/>
        <v>0</v>
      </c>
      <c r="AI34" s="851"/>
      <c r="AJ34" s="582">
        <f>'三菜'!N38</f>
        <v>0</v>
      </c>
      <c r="AK34" s="582"/>
      <c r="AL34" s="582"/>
      <c r="AM34" s="582"/>
      <c r="AN34" s="267">
        <f>'三菜'!O38</f>
        <v>0</v>
      </c>
      <c r="AO34" s="382">
        <f>'三菜'!P38</f>
        <v>0</v>
      </c>
      <c r="AP34" s="414">
        <f t="shared" si="4"/>
        <v>0</v>
      </c>
      <c r="AQ34" s="442"/>
      <c r="AR34" s="384"/>
      <c r="AS34" s="346">
        <f t="shared" si="9"/>
        <v>0</v>
      </c>
      <c r="AT34" s="842"/>
      <c r="AU34" s="582">
        <f>'三菜'!N47</f>
        <v>0</v>
      </c>
      <c r="AV34" s="582"/>
      <c r="AW34" s="582"/>
      <c r="AX34" s="582"/>
      <c r="AY34" s="263">
        <f>'三菜'!O47</f>
        <v>0</v>
      </c>
      <c r="AZ34" s="340">
        <f>'三菜'!P47</f>
        <v>0</v>
      </c>
      <c r="BA34" s="423">
        <f t="shared" si="5"/>
        <v>0</v>
      </c>
      <c r="BB34" s="436"/>
      <c r="BC34" s="384"/>
      <c r="BD34" s="346">
        <f t="shared" si="6"/>
        <v>0</v>
      </c>
    </row>
    <row r="35" spans="1:56" ht="20.25" customHeight="1" thickBot="1">
      <c r="A35" s="835" t="s">
        <v>94</v>
      </c>
      <c r="B35" s="836"/>
      <c r="C35" s="838">
        <f>'三菜'!Q4</f>
        <v>0</v>
      </c>
      <c r="D35" s="839"/>
      <c r="E35" s="839"/>
      <c r="F35" s="839"/>
      <c r="G35" s="839"/>
      <c r="H35" s="839"/>
      <c r="I35" s="393"/>
      <c r="J35" s="393"/>
      <c r="K35" s="359"/>
      <c r="L35" s="355">
        <f>G35*K35</f>
        <v>0</v>
      </c>
      <c r="M35" s="872" t="str">
        <f>'三菜'!Q13</f>
        <v>當季水果</v>
      </c>
      <c r="N35" s="839"/>
      <c r="O35" s="839"/>
      <c r="P35" s="839"/>
      <c r="Q35" s="839"/>
      <c r="R35" s="839"/>
      <c r="S35" s="839"/>
      <c r="T35" s="401"/>
      <c r="U35" s="401"/>
      <c r="V35" s="365"/>
      <c r="W35" s="343">
        <f t="shared" si="7"/>
        <v>0</v>
      </c>
      <c r="X35" s="872">
        <f>'三菜'!Q22</f>
        <v>0</v>
      </c>
      <c r="Y35" s="839"/>
      <c r="Z35" s="839"/>
      <c r="AA35" s="839"/>
      <c r="AB35" s="839"/>
      <c r="AC35" s="839"/>
      <c r="AD35" s="839"/>
      <c r="AE35" s="401"/>
      <c r="AF35" s="401"/>
      <c r="AG35" s="365"/>
      <c r="AH35" s="368">
        <f t="shared" si="8"/>
        <v>0</v>
      </c>
      <c r="AI35" s="872" t="str">
        <f>'三菜'!Q31</f>
        <v>當季水果</v>
      </c>
      <c r="AJ35" s="839"/>
      <c r="AK35" s="839"/>
      <c r="AL35" s="839"/>
      <c r="AM35" s="839"/>
      <c r="AN35" s="839"/>
      <c r="AO35" s="873"/>
      <c r="AP35" s="415"/>
      <c r="AQ35" s="443"/>
      <c r="AR35" s="387"/>
      <c r="AS35" s="370">
        <f t="shared" si="9"/>
        <v>0</v>
      </c>
      <c r="AT35" s="839">
        <f>'三菜'!Q40</f>
        <v>0</v>
      </c>
      <c r="AU35" s="839"/>
      <c r="AV35" s="839"/>
      <c r="AW35" s="839"/>
      <c r="AX35" s="839"/>
      <c r="AY35" s="839"/>
      <c r="AZ35" s="839"/>
      <c r="BA35" s="424"/>
      <c r="BB35" s="432"/>
      <c r="BC35" s="386"/>
      <c r="BD35" s="370">
        <f t="shared" si="6"/>
        <v>0</v>
      </c>
    </row>
    <row r="36" spans="1:56" ht="15.75">
      <c r="A36" s="656" t="s">
        <v>49</v>
      </c>
      <c r="B36" s="815" t="s">
        <v>50</v>
      </c>
      <c r="C36" s="816"/>
      <c r="D36" s="817"/>
      <c r="E36" s="310" t="s">
        <v>97</v>
      </c>
      <c r="F36" s="310" t="s">
        <v>96</v>
      </c>
      <c r="G36" s="311" t="s">
        <v>95</v>
      </c>
      <c r="H36" s="313" t="s">
        <v>98</v>
      </c>
      <c r="I36" s="402"/>
      <c r="J36" s="828">
        <f>SUM(L6:L35)</f>
        <v>0</v>
      </c>
      <c r="K36" s="828"/>
      <c r="L36" s="829"/>
      <c r="M36" s="815" t="s">
        <v>50</v>
      </c>
      <c r="N36" s="816"/>
      <c r="O36" s="817"/>
      <c r="P36" s="310" t="s">
        <v>97</v>
      </c>
      <c r="Q36" s="310" t="s">
        <v>96</v>
      </c>
      <c r="R36" s="311" t="s">
        <v>95</v>
      </c>
      <c r="S36" s="313" t="s">
        <v>98</v>
      </c>
      <c r="T36" s="402"/>
      <c r="U36" s="812">
        <f>SUM(W6:W35)</f>
        <v>0</v>
      </c>
      <c r="V36" s="806"/>
      <c r="W36" s="807"/>
      <c r="X36" s="815" t="s">
        <v>50</v>
      </c>
      <c r="Y36" s="816"/>
      <c r="Z36" s="817"/>
      <c r="AA36" s="310" t="s">
        <v>97</v>
      </c>
      <c r="AB36" s="310" t="s">
        <v>96</v>
      </c>
      <c r="AC36" s="311" t="s">
        <v>95</v>
      </c>
      <c r="AD36" s="313" t="s">
        <v>98</v>
      </c>
      <c r="AE36" s="438"/>
      <c r="AF36" s="806">
        <f>SUM(AH6:AH35)</f>
        <v>0</v>
      </c>
      <c r="AG36" s="806"/>
      <c r="AH36" s="807"/>
      <c r="AI36" s="815" t="s">
        <v>50</v>
      </c>
      <c r="AJ36" s="816"/>
      <c r="AK36" s="817"/>
      <c r="AL36" s="310" t="s">
        <v>97</v>
      </c>
      <c r="AM36" s="310" t="s">
        <v>96</v>
      </c>
      <c r="AN36" s="311" t="s">
        <v>95</v>
      </c>
      <c r="AO36" s="313" t="s">
        <v>98</v>
      </c>
      <c r="AP36" s="416"/>
      <c r="AQ36" s="797">
        <f>SUM(AS6:AS35)</f>
        <v>0</v>
      </c>
      <c r="AR36" s="798"/>
      <c r="AS36" s="799"/>
      <c r="AT36" s="815" t="s">
        <v>50</v>
      </c>
      <c r="AU36" s="816"/>
      <c r="AV36" s="817"/>
      <c r="AW36" s="310" t="s">
        <v>97</v>
      </c>
      <c r="AX36" s="310" t="s">
        <v>96</v>
      </c>
      <c r="AY36" s="311" t="s">
        <v>95</v>
      </c>
      <c r="AZ36" s="313" t="s">
        <v>98</v>
      </c>
      <c r="BA36" s="425"/>
      <c r="BB36" s="797">
        <f>SUM(BD6:BD35)</f>
        <v>0</v>
      </c>
      <c r="BC36" s="798"/>
      <c r="BD36" s="799"/>
    </row>
    <row r="37" spans="1:56" ht="15.75">
      <c r="A37" s="837"/>
      <c r="B37" s="818"/>
      <c r="C37" s="819"/>
      <c r="D37" s="820"/>
      <c r="E37" s="309" t="str">
        <f>MID('三菜'!R9,1,LEN('三菜'!R9)-1)</f>
        <v>32.4 </v>
      </c>
      <c r="F37" s="309" t="str">
        <f>MID('三菜'!R7,1,LEN('三菜'!R7)-1)</f>
        <v>18.6 </v>
      </c>
      <c r="G37" s="309" t="str">
        <f>MID('三菜'!R5,1,LEN('三菜'!R5)-1)</f>
        <v>97.9 </v>
      </c>
      <c r="H37" s="312" t="str">
        <f>MID('三菜'!R11,1,LEN('三菜'!R11)-2)</f>
        <v>691</v>
      </c>
      <c r="I37" s="403"/>
      <c r="J37" s="830"/>
      <c r="K37" s="830"/>
      <c r="L37" s="831"/>
      <c r="M37" s="818"/>
      <c r="N37" s="819"/>
      <c r="O37" s="820"/>
      <c r="P37" s="309" t="str">
        <f>MID('三菜'!R18,1,LEN('三菜'!R18)-1)</f>
        <v>22.7 </v>
      </c>
      <c r="Q37" s="309" t="str">
        <f>MID('三菜'!R16,1,LEN('三菜'!R16)-1)</f>
        <v>12.8 </v>
      </c>
      <c r="R37" s="312" t="str">
        <f>MID('三菜'!R14,1,LEN('三菜'!R14)-1)</f>
        <v>85.5 </v>
      </c>
      <c r="S37" s="312" t="str">
        <f>MID('三菜'!R20,1,LEN('三菜'!R20)-2)</f>
        <v>558</v>
      </c>
      <c r="T37" s="403"/>
      <c r="U37" s="813"/>
      <c r="V37" s="808"/>
      <c r="W37" s="809"/>
      <c r="X37" s="818"/>
      <c r="Y37" s="819"/>
      <c r="Z37" s="820"/>
      <c r="AA37" s="309" t="str">
        <f>MID('三菜'!R27,1,LEN('三菜'!R27)-1)</f>
        <v>21.1 </v>
      </c>
      <c r="AB37" s="309" t="str">
        <f>MID('三菜'!R25,1,LEN('三菜'!R25)-1)</f>
        <v>19.8 </v>
      </c>
      <c r="AC37" s="312" t="str">
        <f>MID('三菜'!R23,1,LEN('三菜'!R23)-1)</f>
        <v>80.3 </v>
      </c>
      <c r="AD37" s="312" t="str">
        <f>MID('三菜'!R29,1,LEN('三菜'!R29)-2)</f>
        <v>583</v>
      </c>
      <c r="AE37" s="439"/>
      <c r="AF37" s="808"/>
      <c r="AG37" s="808"/>
      <c r="AH37" s="809"/>
      <c r="AI37" s="818"/>
      <c r="AJ37" s="819"/>
      <c r="AK37" s="820"/>
      <c r="AL37" s="309" t="str">
        <f>MID('三菜'!R36,1,LEN('三菜'!R36)-1)</f>
        <v>21.4 </v>
      </c>
      <c r="AM37" s="309" t="str">
        <f>MID('三菜'!R34,1,LEN('三菜'!R34)-1)</f>
        <v>14.4 </v>
      </c>
      <c r="AN37" s="312" t="str">
        <f>MID('三菜'!R32,1,LEN('三菜'!R32)-1)</f>
        <v>96.7 </v>
      </c>
      <c r="AO37" s="312" t="str">
        <f>MID('三菜'!R38,1,LEN('三菜'!R38)-2)</f>
        <v>604</v>
      </c>
      <c r="AP37" s="417"/>
      <c r="AQ37" s="800"/>
      <c r="AR37" s="801"/>
      <c r="AS37" s="802"/>
      <c r="AT37" s="818"/>
      <c r="AU37" s="819"/>
      <c r="AV37" s="820"/>
      <c r="AW37" s="309" t="str">
        <f>MID('三菜'!R45,1,LEN('三菜'!R45)-1)</f>
        <v>22.8 </v>
      </c>
      <c r="AX37" s="309" t="str">
        <f>MID('三菜'!R43,1,LEN('三菜'!R43)-1)</f>
        <v>25.3 </v>
      </c>
      <c r="AY37" s="312" t="str">
        <f>MID('三菜'!R41,1,LEN('三菜'!R41)-1)</f>
        <v>100.8 </v>
      </c>
      <c r="AZ37" s="312" t="str">
        <f>MID('三菜'!R47,1,LEN('三菜'!R47)-2)</f>
        <v>728</v>
      </c>
      <c r="BA37" s="426"/>
      <c r="BB37" s="800"/>
      <c r="BC37" s="801"/>
      <c r="BD37" s="802"/>
    </row>
    <row r="38" spans="1:56" ht="16.5" thickBot="1">
      <c r="A38" s="657"/>
      <c r="B38" s="821" t="s">
        <v>114</v>
      </c>
      <c r="C38" s="822"/>
      <c r="D38" s="823"/>
      <c r="E38" s="314">
        <f>(E37*4)/H37</f>
        <v>0.18755426917510853</v>
      </c>
      <c r="F38" s="314">
        <f>(F37*9)/H37</f>
        <v>0.2422575976845152</v>
      </c>
      <c r="G38" s="314">
        <f>(G37*4)/H37</f>
        <v>0.5667149059334299</v>
      </c>
      <c r="H38" s="314">
        <f>E38+F38+G38</f>
        <v>0.9965267727930536</v>
      </c>
      <c r="I38" s="394"/>
      <c r="J38" s="832"/>
      <c r="K38" s="832"/>
      <c r="L38" s="833"/>
      <c r="M38" s="821" t="s">
        <v>114</v>
      </c>
      <c r="N38" s="822"/>
      <c r="O38" s="823"/>
      <c r="P38" s="314">
        <f>(P37*4)/S37</f>
        <v>0.16272401433691755</v>
      </c>
      <c r="Q38" s="314">
        <f>(Q37*9)/S37</f>
        <v>0.2064516129032258</v>
      </c>
      <c r="R38" s="314">
        <f>(R37*4)/S37</f>
        <v>0.6129032258064516</v>
      </c>
      <c r="S38" s="314">
        <f>P38+Q38+R38</f>
        <v>0.9820788530465949</v>
      </c>
      <c r="T38" s="404"/>
      <c r="U38" s="814"/>
      <c r="V38" s="810"/>
      <c r="W38" s="811"/>
      <c r="X38" s="821" t="s">
        <v>114</v>
      </c>
      <c r="Y38" s="822"/>
      <c r="Z38" s="823"/>
      <c r="AA38" s="314">
        <f>(AA37*4)/AD37</f>
        <v>0.14476843910806175</v>
      </c>
      <c r="AB38" s="314">
        <f>(AB37*9)/AD37</f>
        <v>0.3056603773584906</v>
      </c>
      <c r="AC38" s="314">
        <f>(AC37*4)/AD37</f>
        <v>0.5509433962264151</v>
      </c>
      <c r="AD38" s="314">
        <f>AA38+AB38+AC38</f>
        <v>1.0013722126929674</v>
      </c>
      <c r="AE38" s="418"/>
      <c r="AF38" s="810"/>
      <c r="AG38" s="810"/>
      <c r="AH38" s="811"/>
      <c r="AI38" s="821" t="s">
        <v>114</v>
      </c>
      <c r="AJ38" s="822"/>
      <c r="AK38" s="823"/>
      <c r="AL38" s="314">
        <f>(AL37*4)/AO37</f>
        <v>0.14172185430463574</v>
      </c>
      <c r="AM38" s="314">
        <f>(AM37*9)/AO37</f>
        <v>0.21456953642384105</v>
      </c>
      <c r="AN38" s="314">
        <f>(AN37*4)/AO37</f>
        <v>0.6403973509933775</v>
      </c>
      <c r="AO38" s="314">
        <f>AL38+AM38+AN38</f>
        <v>0.9966887417218543</v>
      </c>
      <c r="AP38" s="418"/>
      <c r="AQ38" s="803"/>
      <c r="AR38" s="804"/>
      <c r="AS38" s="805"/>
      <c r="AT38" s="821" t="s">
        <v>114</v>
      </c>
      <c r="AU38" s="822"/>
      <c r="AV38" s="823"/>
      <c r="AW38" s="314">
        <f>(AW37*4)/AZ37</f>
        <v>0.12527472527472527</v>
      </c>
      <c r="AX38" s="314">
        <f>(AX37*9)/AZ37</f>
        <v>0.3127747252747253</v>
      </c>
      <c r="AY38" s="314">
        <f>(AY37*4)/AZ37</f>
        <v>0.5538461538461539</v>
      </c>
      <c r="AZ38" s="314">
        <f>AW38+AX38+AY38</f>
        <v>0.9918956043956044</v>
      </c>
      <c r="BA38" s="427"/>
      <c r="BB38" s="803"/>
      <c r="BC38" s="804"/>
      <c r="BD38" s="805"/>
    </row>
    <row r="39" spans="1:56" ht="41.25">
      <c r="A39" s="657"/>
      <c r="B39" s="320" t="s">
        <v>111</v>
      </c>
      <c r="C39" s="315" t="s">
        <v>197</v>
      </c>
      <c r="D39" s="315" t="s">
        <v>199</v>
      </c>
      <c r="E39" s="316" t="s">
        <v>56</v>
      </c>
      <c r="F39" s="316" t="s">
        <v>29</v>
      </c>
      <c r="G39" s="315" t="s">
        <v>99</v>
      </c>
      <c r="H39" s="317" t="s">
        <v>100</v>
      </c>
      <c r="I39" s="318" t="s">
        <v>200</v>
      </c>
      <c r="J39" s="317"/>
      <c r="K39" s="317"/>
      <c r="L39" s="317"/>
      <c r="M39" s="320" t="s">
        <v>111</v>
      </c>
      <c r="N39" s="315" t="s">
        <v>197</v>
      </c>
      <c r="O39" s="315" t="s">
        <v>199</v>
      </c>
      <c r="P39" s="316" t="s">
        <v>56</v>
      </c>
      <c r="Q39" s="316" t="s">
        <v>29</v>
      </c>
      <c r="R39" s="315" t="s">
        <v>99</v>
      </c>
      <c r="S39" s="317" t="s">
        <v>100</v>
      </c>
      <c r="T39" s="318" t="s">
        <v>200</v>
      </c>
      <c r="U39" s="317"/>
      <c r="V39" s="317"/>
      <c r="W39" s="317"/>
      <c r="X39" s="320" t="s">
        <v>111</v>
      </c>
      <c r="Y39" s="315" t="s">
        <v>197</v>
      </c>
      <c r="Z39" s="315" t="s">
        <v>199</v>
      </c>
      <c r="AA39" s="316" t="s">
        <v>56</v>
      </c>
      <c r="AB39" s="316" t="s">
        <v>29</v>
      </c>
      <c r="AC39" s="315" t="s">
        <v>99</v>
      </c>
      <c r="AD39" s="317" t="s">
        <v>100</v>
      </c>
      <c r="AE39" s="318" t="s">
        <v>200</v>
      </c>
      <c r="AF39" s="317"/>
      <c r="AG39" s="317"/>
      <c r="AH39" s="317"/>
      <c r="AI39" s="320" t="s">
        <v>111</v>
      </c>
      <c r="AJ39" s="315" t="s">
        <v>197</v>
      </c>
      <c r="AK39" s="315" t="s">
        <v>199</v>
      </c>
      <c r="AL39" s="316" t="s">
        <v>56</v>
      </c>
      <c r="AM39" s="316" t="s">
        <v>29</v>
      </c>
      <c r="AN39" s="315" t="s">
        <v>99</v>
      </c>
      <c r="AO39" s="317" t="s">
        <v>100</v>
      </c>
      <c r="AP39" s="318" t="s">
        <v>200</v>
      </c>
      <c r="AQ39" s="317"/>
      <c r="AR39" s="317"/>
      <c r="AS39" s="317"/>
      <c r="AT39" s="320" t="s">
        <v>111</v>
      </c>
      <c r="AU39" s="315" t="s">
        <v>197</v>
      </c>
      <c r="AV39" s="315" t="s">
        <v>199</v>
      </c>
      <c r="AW39" s="316" t="s">
        <v>56</v>
      </c>
      <c r="AX39" s="316" t="s">
        <v>29</v>
      </c>
      <c r="AY39" s="315" t="s">
        <v>99</v>
      </c>
      <c r="AZ39" s="317" t="s">
        <v>100</v>
      </c>
      <c r="BA39" s="318" t="s">
        <v>200</v>
      </c>
      <c r="BB39" s="317"/>
      <c r="BC39" s="317"/>
      <c r="BD39" s="371"/>
    </row>
    <row r="40" spans="1:56" ht="27">
      <c r="A40" s="657"/>
      <c r="B40" s="321" t="s">
        <v>101</v>
      </c>
      <c r="C40" s="252"/>
      <c r="D40" s="252"/>
      <c r="E40" s="253"/>
      <c r="F40" s="253"/>
      <c r="G40" s="445"/>
      <c r="H40" s="444" t="str">
        <f>H37</f>
        <v>691</v>
      </c>
      <c r="I40" s="319"/>
      <c r="J40" s="347"/>
      <c r="K40" s="347"/>
      <c r="L40" s="347"/>
      <c r="M40" s="321" t="s">
        <v>101</v>
      </c>
      <c r="N40" s="252"/>
      <c r="O40" s="252"/>
      <c r="P40" s="253"/>
      <c r="Q40" s="253"/>
      <c r="R40" s="445"/>
      <c r="S40" s="444" t="str">
        <f>S37</f>
        <v>558</v>
      </c>
      <c r="T40" s="319"/>
      <c r="U40" s="347"/>
      <c r="V40" s="347"/>
      <c r="W40" s="347"/>
      <c r="X40" s="321" t="s">
        <v>101</v>
      </c>
      <c r="Y40" s="252"/>
      <c r="Z40" s="252"/>
      <c r="AA40" s="253"/>
      <c r="AB40" s="253"/>
      <c r="AC40" s="445"/>
      <c r="AD40" s="444" t="str">
        <f>AD37</f>
        <v>583</v>
      </c>
      <c r="AE40" s="319"/>
      <c r="AF40" s="347"/>
      <c r="AG40" s="347"/>
      <c r="AH40" s="347"/>
      <c r="AI40" s="321" t="s">
        <v>101</v>
      </c>
      <c r="AJ40" s="252"/>
      <c r="AK40" s="252"/>
      <c r="AL40" s="253"/>
      <c r="AM40" s="253"/>
      <c r="AN40" s="445"/>
      <c r="AO40" s="444" t="str">
        <f>AO37</f>
        <v>604</v>
      </c>
      <c r="AP40" s="319"/>
      <c r="AQ40" s="347"/>
      <c r="AR40" s="347"/>
      <c r="AS40" s="347"/>
      <c r="AT40" s="321" t="s">
        <v>101</v>
      </c>
      <c r="AU40" s="252"/>
      <c r="AV40" s="252"/>
      <c r="AW40" s="253"/>
      <c r="AX40" s="253"/>
      <c r="AY40" s="445"/>
      <c r="AZ40" s="444" t="str">
        <f>AZ37</f>
        <v>728</v>
      </c>
      <c r="BA40" s="319"/>
      <c r="BB40" s="347"/>
      <c r="BC40" s="347"/>
      <c r="BD40" s="372"/>
    </row>
    <row r="41" spans="1:56" ht="30" customHeight="1">
      <c r="A41" s="657"/>
      <c r="B41" s="322" t="s">
        <v>102</v>
      </c>
      <c r="C41" s="324" t="s">
        <v>104</v>
      </c>
      <c r="D41" s="324">
        <v>2</v>
      </c>
      <c r="E41" s="324">
        <v>1.5</v>
      </c>
      <c r="F41" s="324">
        <v>1</v>
      </c>
      <c r="G41" s="324" t="s">
        <v>105</v>
      </c>
      <c r="H41" s="324" t="s">
        <v>106</v>
      </c>
      <c r="I41" s="325" t="s">
        <v>107</v>
      </c>
      <c r="J41" s="348"/>
      <c r="K41" s="348"/>
      <c r="L41" s="348"/>
      <c r="M41" s="322" t="s">
        <v>102</v>
      </c>
      <c r="N41" s="324" t="s">
        <v>104</v>
      </c>
      <c r="O41" s="324">
        <v>2</v>
      </c>
      <c r="P41" s="324">
        <v>1.5</v>
      </c>
      <c r="Q41" s="324">
        <v>1</v>
      </c>
      <c r="R41" s="324" t="s">
        <v>105</v>
      </c>
      <c r="S41" s="324" t="s">
        <v>106</v>
      </c>
      <c r="T41" s="325" t="s">
        <v>107</v>
      </c>
      <c r="U41" s="348"/>
      <c r="V41" s="348"/>
      <c r="W41" s="348"/>
      <c r="X41" s="322" t="s">
        <v>102</v>
      </c>
      <c r="Y41" s="324" t="s">
        <v>104</v>
      </c>
      <c r="Z41" s="324">
        <v>2</v>
      </c>
      <c r="AA41" s="324">
        <v>1.5</v>
      </c>
      <c r="AB41" s="324">
        <v>1</v>
      </c>
      <c r="AC41" s="324" t="s">
        <v>105</v>
      </c>
      <c r="AD41" s="324" t="s">
        <v>106</v>
      </c>
      <c r="AE41" s="325" t="s">
        <v>107</v>
      </c>
      <c r="AF41" s="348"/>
      <c r="AG41" s="348"/>
      <c r="AH41" s="348"/>
      <c r="AI41" s="322" t="s">
        <v>102</v>
      </c>
      <c r="AJ41" s="324" t="s">
        <v>104</v>
      </c>
      <c r="AK41" s="324">
        <v>2</v>
      </c>
      <c r="AL41" s="324">
        <v>1.5</v>
      </c>
      <c r="AM41" s="324">
        <v>1</v>
      </c>
      <c r="AN41" s="324" t="s">
        <v>105</v>
      </c>
      <c r="AO41" s="324" t="s">
        <v>106</v>
      </c>
      <c r="AP41" s="325" t="s">
        <v>107</v>
      </c>
      <c r="AQ41" s="348"/>
      <c r="AR41" s="348"/>
      <c r="AS41" s="348"/>
      <c r="AT41" s="322" t="s">
        <v>102</v>
      </c>
      <c r="AU41" s="324" t="s">
        <v>104</v>
      </c>
      <c r="AV41" s="324">
        <v>2</v>
      </c>
      <c r="AW41" s="324">
        <v>1.5</v>
      </c>
      <c r="AX41" s="324">
        <v>1</v>
      </c>
      <c r="AY41" s="324" t="s">
        <v>105</v>
      </c>
      <c r="AZ41" s="324" t="s">
        <v>106</v>
      </c>
      <c r="BA41" s="325" t="s">
        <v>107</v>
      </c>
      <c r="BB41" s="348"/>
      <c r="BC41" s="348"/>
      <c r="BD41" s="373"/>
    </row>
    <row r="42" spans="1:56" ht="30" customHeight="1" thickBot="1">
      <c r="A42" s="658"/>
      <c r="B42" s="323" t="s">
        <v>103</v>
      </c>
      <c r="C42" s="326" t="s">
        <v>108</v>
      </c>
      <c r="D42" s="326" t="s">
        <v>109</v>
      </c>
      <c r="E42" s="326">
        <v>2</v>
      </c>
      <c r="F42" s="326">
        <v>1</v>
      </c>
      <c r="G42" s="327" t="s">
        <v>110</v>
      </c>
      <c r="H42" s="326">
        <v>860</v>
      </c>
      <c r="I42" s="328" t="s">
        <v>107</v>
      </c>
      <c r="J42" s="349"/>
      <c r="K42" s="349"/>
      <c r="L42" s="349"/>
      <c r="M42" s="323" t="s">
        <v>103</v>
      </c>
      <c r="N42" s="326" t="s">
        <v>108</v>
      </c>
      <c r="O42" s="326" t="s">
        <v>109</v>
      </c>
      <c r="P42" s="326">
        <v>2</v>
      </c>
      <c r="Q42" s="326">
        <v>1</v>
      </c>
      <c r="R42" s="327" t="s">
        <v>110</v>
      </c>
      <c r="S42" s="326">
        <v>860</v>
      </c>
      <c r="T42" s="328" t="s">
        <v>107</v>
      </c>
      <c r="U42" s="349"/>
      <c r="V42" s="349"/>
      <c r="W42" s="349"/>
      <c r="X42" s="323" t="s">
        <v>103</v>
      </c>
      <c r="Y42" s="326" t="s">
        <v>108</v>
      </c>
      <c r="Z42" s="326" t="s">
        <v>109</v>
      </c>
      <c r="AA42" s="326">
        <v>2</v>
      </c>
      <c r="AB42" s="326">
        <v>1</v>
      </c>
      <c r="AC42" s="327" t="s">
        <v>110</v>
      </c>
      <c r="AD42" s="326">
        <v>860</v>
      </c>
      <c r="AE42" s="328" t="s">
        <v>107</v>
      </c>
      <c r="AF42" s="349"/>
      <c r="AG42" s="349"/>
      <c r="AH42" s="349"/>
      <c r="AI42" s="323" t="s">
        <v>103</v>
      </c>
      <c r="AJ42" s="326" t="s">
        <v>108</v>
      </c>
      <c r="AK42" s="326" t="s">
        <v>109</v>
      </c>
      <c r="AL42" s="326">
        <v>2</v>
      </c>
      <c r="AM42" s="326">
        <v>1</v>
      </c>
      <c r="AN42" s="327" t="s">
        <v>110</v>
      </c>
      <c r="AO42" s="326">
        <v>860</v>
      </c>
      <c r="AP42" s="328" t="s">
        <v>107</v>
      </c>
      <c r="AQ42" s="349"/>
      <c r="AR42" s="349"/>
      <c r="AS42" s="349"/>
      <c r="AT42" s="323" t="s">
        <v>103</v>
      </c>
      <c r="AU42" s="326" t="s">
        <v>108</v>
      </c>
      <c r="AV42" s="326" t="s">
        <v>109</v>
      </c>
      <c r="AW42" s="326">
        <v>2</v>
      </c>
      <c r="AX42" s="326">
        <v>1</v>
      </c>
      <c r="AY42" s="327" t="s">
        <v>110</v>
      </c>
      <c r="AZ42" s="326">
        <v>860</v>
      </c>
      <c r="BA42" s="328" t="s">
        <v>107</v>
      </c>
      <c r="BB42" s="349"/>
      <c r="BC42" s="349"/>
      <c r="BD42" s="374"/>
    </row>
    <row r="43" spans="2:56" ht="15.75">
      <c r="B43" s="867" t="s">
        <v>115</v>
      </c>
      <c r="C43" s="868"/>
      <c r="D43" s="868"/>
      <c r="E43" s="868"/>
      <c r="F43" s="868"/>
      <c r="G43" s="868"/>
      <c r="H43" s="868"/>
      <c r="I43" s="868"/>
      <c r="J43" s="868"/>
      <c r="K43" s="868"/>
      <c r="L43" s="868"/>
      <c r="M43" s="868"/>
      <c r="N43" s="868"/>
      <c r="O43" s="868"/>
      <c r="P43" s="868"/>
      <c r="Q43" s="868"/>
      <c r="R43" s="868"/>
      <c r="S43" s="868"/>
      <c r="T43" s="868"/>
      <c r="U43" s="868"/>
      <c r="V43" s="868"/>
      <c r="W43" s="868"/>
      <c r="X43" s="868"/>
      <c r="Y43" s="868"/>
      <c r="Z43" s="868"/>
      <c r="AA43" s="868"/>
      <c r="AB43" s="868"/>
      <c r="AC43" s="868"/>
      <c r="AD43" s="868"/>
      <c r="AE43" s="868"/>
      <c r="AF43" s="868"/>
      <c r="AG43" s="868"/>
      <c r="AH43" s="868"/>
      <c r="AI43" s="868"/>
      <c r="AJ43" s="868"/>
      <c r="AK43" s="868"/>
      <c r="AL43" s="868"/>
      <c r="AM43" s="868"/>
      <c r="AN43" s="868"/>
      <c r="AO43" s="869"/>
      <c r="AP43" s="869"/>
      <c r="AQ43" s="869"/>
      <c r="AR43" s="869"/>
      <c r="AS43" s="869"/>
      <c r="AT43" s="869"/>
      <c r="AU43" s="869"/>
      <c r="AV43" s="869"/>
      <c r="AW43" s="869"/>
      <c r="AX43" s="869"/>
      <c r="AY43" s="869"/>
      <c r="AZ43" s="869"/>
      <c r="BA43" s="428"/>
      <c r="BB43" s="428"/>
      <c r="BC43" s="249"/>
      <c r="BD43" s="249"/>
    </row>
    <row r="44" spans="2:56" ht="15.75">
      <c r="B44" s="870"/>
      <c r="C44" s="870"/>
      <c r="D44" s="870"/>
      <c r="E44" s="870"/>
      <c r="F44" s="870"/>
      <c r="G44" s="870"/>
      <c r="H44" s="870"/>
      <c r="I44" s="870"/>
      <c r="J44" s="870"/>
      <c r="K44" s="870"/>
      <c r="L44" s="870"/>
      <c r="M44" s="870"/>
      <c r="N44" s="870"/>
      <c r="O44" s="870"/>
      <c r="P44" s="870"/>
      <c r="Q44" s="870"/>
      <c r="R44" s="870"/>
      <c r="S44" s="870"/>
      <c r="T44" s="870"/>
      <c r="U44" s="870"/>
      <c r="V44" s="870"/>
      <c r="W44" s="870"/>
      <c r="X44" s="870"/>
      <c r="Y44" s="870"/>
      <c r="Z44" s="870"/>
      <c r="AA44" s="870"/>
      <c r="AB44" s="870"/>
      <c r="AC44" s="870"/>
      <c r="AD44" s="870"/>
      <c r="AE44" s="870"/>
      <c r="AF44" s="870"/>
      <c r="AG44" s="870"/>
      <c r="AH44" s="870"/>
      <c r="AI44" s="870"/>
      <c r="AJ44" s="870"/>
      <c r="AK44" s="870"/>
      <c r="AL44" s="870"/>
      <c r="AM44" s="870"/>
      <c r="AN44" s="870"/>
      <c r="AO44" s="870"/>
      <c r="AP44" s="870"/>
      <c r="AQ44" s="870"/>
      <c r="AR44" s="870"/>
      <c r="AS44" s="870"/>
      <c r="AT44" s="870"/>
      <c r="AU44" s="870"/>
      <c r="AV44" s="870"/>
      <c r="AW44" s="870"/>
      <c r="AX44" s="870"/>
      <c r="AY44" s="870"/>
      <c r="AZ44" s="870"/>
      <c r="BA44" s="429"/>
      <c r="BB44" s="429"/>
      <c r="BC44" s="250"/>
      <c r="BD44" s="250"/>
    </row>
    <row r="45" spans="2:56" ht="15.75">
      <c r="B45" s="248"/>
      <c r="C45" s="248"/>
      <c r="D45" s="259"/>
      <c r="E45" s="248"/>
      <c r="F45" s="248"/>
      <c r="G45" s="248"/>
      <c r="H45" s="248"/>
      <c r="I45" s="395"/>
      <c r="J45" s="395"/>
      <c r="K45" s="248"/>
      <c r="L45" s="248"/>
      <c r="M45" s="248"/>
      <c r="N45" s="248"/>
      <c r="O45" s="248"/>
      <c r="P45" s="248"/>
      <c r="Q45" s="248"/>
      <c r="R45" s="248"/>
      <c r="S45" s="248"/>
      <c r="T45" s="395"/>
      <c r="U45" s="395"/>
      <c r="V45" s="248"/>
      <c r="W45" s="248"/>
      <c r="X45" s="248"/>
      <c r="Y45" s="248"/>
      <c r="Z45" s="248"/>
      <c r="AA45" s="248"/>
      <c r="AB45" s="248"/>
      <c r="AC45" s="248"/>
      <c r="AD45" s="248"/>
      <c r="AE45" s="395"/>
      <c r="AF45" s="395"/>
      <c r="AG45" s="248"/>
      <c r="AH45" s="248"/>
      <c r="AI45" s="247"/>
      <c r="AJ45" s="280"/>
      <c r="AK45" s="281"/>
      <c r="AL45" s="281"/>
      <c r="AM45" s="281"/>
      <c r="AN45" s="254"/>
      <c r="AO45" s="254"/>
      <c r="AP45" s="419"/>
      <c r="AQ45" s="419"/>
      <c r="AR45" s="254"/>
      <c r="AS45" s="254"/>
      <c r="AT45" s="255"/>
      <c r="AU45" s="247"/>
      <c r="AV45" s="248"/>
      <c r="AW45" s="248"/>
      <c r="AX45" s="248"/>
      <c r="AY45" s="248"/>
      <c r="AZ45" s="248"/>
      <c r="BA45" s="395"/>
      <c r="BB45" s="395"/>
      <c r="BC45" s="283"/>
      <c r="BD45" s="283"/>
    </row>
    <row r="46" spans="2:56" ht="15.75">
      <c r="B46" s="248"/>
      <c r="C46" s="248"/>
      <c r="D46" s="258"/>
      <c r="E46" s="248"/>
      <c r="F46" s="248"/>
      <c r="G46" s="248"/>
      <c r="H46" s="248"/>
      <c r="I46" s="395"/>
      <c r="J46" s="395"/>
      <c r="K46" s="248"/>
      <c r="L46" s="248"/>
      <c r="M46" s="248"/>
      <c r="N46" s="248"/>
      <c r="O46" s="248"/>
      <c r="P46" s="248"/>
      <c r="Q46" s="248"/>
      <c r="R46" s="248"/>
      <c r="S46" s="248"/>
      <c r="T46" s="395"/>
      <c r="U46" s="395"/>
      <c r="V46" s="248"/>
      <c r="W46" s="248"/>
      <c r="X46" s="248"/>
      <c r="Y46" s="248"/>
      <c r="Z46" s="248"/>
      <c r="AA46" s="248"/>
      <c r="AB46" s="248"/>
      <c r="AC46" s="248"/>
      <c r="AD46" s="248"/>
      <c r="AE46" s="395"/>
      <c r="AF46" s="395"/>
      <c r="AG46" s="248"/>
      <c r="AH46" s="248"/>
      <c r="AI46" s="247"/>
      <c r="AJ46" s="280"/>
      <c r="AK46" s="281"/>
      <c r="AL46" s="281"/>
      <c r="AM46" s="281"/>
      <c r="AN46" s="254"/>
      <c r="AO46" s="254"/>
      <c r="AP46" s="419"/>
      <c r="AQ46" s="419"/>
      <c r="AR46" s="254"/>
      <c r="AS46" s="254"/>
      <c r="AT46" s="255"/>
      <c r="AU46" s="247"/>
      <c r="AV46" s="248"/>
      <c r="AW46" s="248"/>
      <c r="AX46" s="248"/>
      <c r="AY46" s="248"/>
      <c r="AZ46" s="248"/>
      <c r="BA46" s="395"/>
      <c r="BB46" s="395"/>
      <c r="BC46" s="283"/>
      <c r="BD46" s="283"/>
    </row>
    <row r="47" spans="2:56" ht="15.75">
      <c r="B47" s="248"/>
      <c r="C47" s="248"/>
      <c r="D47" s="259"/>
      <c r="E47" s="248"/>
      <c r="F47" s="248"/>
      <c r="G47" s="248"/>
      <c r="H47" s="248"/>
      <c r="I47" s="395"/>
      <c r="J47" s="395"/>
      <c r="K47" s="248"/>
      <c r="L47" s="248"/>
      <c r="M47" s="248"/>
      <c r="N47" s="248"/>
      <c r="O47" s="248"/>
      <c r="P47" s="248"/>
      <c r="Q47" s="248"/>
      <c r="R47" s="248"/>
      <c r="S47" s="248"/>
      <c r="T47" s="395"/>
      <c r="U47" s="395"/>
      <c r="V47" s="248"/>
      <c r="W47" s="248"/>
      <c r="X47" s="248"/>
      <c r="Y47" s="248"/>
      <c r="Z47" s="248"/>
      <c r="AA47" s="248"/>
      <c r="AB47" s="248"/>
      <c r="AC47" s="248"/>
      <c r="AD47" s="248"/>
      <c r="AE47" s="395"/>
      <c r="AF47" s="395"/>
      <c r="AG47" s="248"/>
      <c r="AH47" s="248"/>
      <c r="AI47" s="247"/>
      <c r="AJ47" s="280"/>
      <c r="AK47" s="251"/>
      <c r="AL47" s="251"/>
      <c r="AM47" s="251"/>
      <c r="AN47" s="254"/>
      <c r="AO47" s="254"/>
      <c r="AP47" s="419"/>
      <c r="AQ47" s="419"/>
      <c r="AR47" s="254"/>
      <c r="AS47" s="254"/>
      <c r="AT47" s="255"/>
      <c r="AU47" s="247"/>
      <c r="AV47" s="248"/>
      <c r="AW47" s="248"/>
      <c r="AX47" s="248"/>
      <c r="AY47" s="248"/>
      <c r="AZ47" s="248"/>
      <c r="BA47" s="395"/>
      <c r="BB47" s="395"/>
      <c r="BC47" s="283"/>
      <c r="BD47" s="283"/>
    </row>
    <row r="48" spans="2:56" ht="15.75">
      <c r="B48" s="248"/>
      <c r="C48" s="248"/>
      <c r="D48" s="248"/>
      <c r="E48" s="248"/>
      <c r="F48" s="248"/>
      <c r="G48" s="248"/>
      <c r="H48" s="248"/>
      <c r="I48" s="395"/>
      <c r="J48" s="395"/>
      <c r="K48" s="248"/>
      <c r="L48" s="248"/>
      <c r="M48" s="248"/>
      <c r="N48" s="248"/>
      <c r="O48" s="248"/>
      <c r="P48" s="248"/>
      <c r="Q48" s="248"/>
      <c r="R48" s="248"/>
      <c r="S48" s="248"/>
      <c r="T48" s="395"/>
      <c r="U48" s="395"/>
      <c r="V48" s="248"/>
      <c r="W48" s="248"/>
      <c r="X48" s="248"/>
      <c r="Y48" s="248"/>
      <c r="Z48" s="248"/>
      <c r="AA48" s="248"/>
      <c r="AB48" s="248"/>
      <c r="AC48" s="248"/>
      <c r="AD48" s="248"/>
      <c r="AE48" s="395"/>
      <c r="AF48" s="395"/>
      <c r="AG48" s="248"/>
      <c r="AH48" s="248"/>
      <c r="AI48" s="247"/>
      <c r="AJ48" s="280"/>
      <c r="AK48" s="251"/>
      <c r="AL48" s="251"/>
      <c r="AM48" s="251"/>
      <c r="AN48" s="254"/>
      <c r="AO48" s="254"/>
      <c r="AP48" s="419"/>
      <c r="AQ48" s="419"/>
      <c r="AR48" s="254"/>
      <c r="AS48" s="254"/>
      <c r="AT48" s="256"/>
      <c r="AU48" s="247"/>
      <c r="AV48" s="248"/>
      <c r="AW48" s="248"/>
      <c r="AX48" s="248"/>
      <c r="AY48" s="248"/>
      <c r="AZ48" s="248"/>
      <c r="BA48" s="395"/>
      <c r="BB48" s="395"/>
      <c r="BC48" s="283"/>
      <c r="BD48" s="283"/>
    </row>
    <row r="49" spans="2:56" ht="15.75">
      <c r="B49" s="248"/>
      <c r="C49" s="248"/>
      <c r="D49" s="248"/>
      <c r="E49" s="248"/>
      <c r="F49" s="248"/>
      <c r="G49" s="248"/>
      <c r="H49" s="248"/>
      <c r="I49" s="395"/>
      <c r="J49" s="395"/>
      <c r="K49" s="248"/>
      <c r="L49" s="248"/>
      <c r="M49" s="248"/>
      <c r="N49" s="248"/>
      <c r="O49" s="248"/>
      <c r="P49" s="248"/>
      <c r="Q49" s="248"/>
      <c r="R49" s="248"/>
      <c r="S49" s="248"/>
      <c r="T49" s="395"/>
      <c r="U49" s="395"/>
      <c r="V49" s="248"/>
      <c r="W49" s="248"/>
      <c r="X49" s="248"/>
      <c r="Y49" s="248"/>
      <c r="Z49" s="248"/>
      <c r="AA49" s="248"/>
      <c r="AB49" s="248"/>
      <c r="AC49" s="248"/>
      <c r="AD49" s="248"/>
      <c r="AE49" s="395"/>
      <c r="AF49" s="395"/>
      <c r="AG49" s="248"/>
      <c r="AH49" s="248"/>
      <c r="AI49" s="247"/>
      <c r="AJ49" s="280"/>
      <c r="AK49" s="251"/>
      <c r="AL49" s="251"/>
      <c r="AM49" s="251"/>
      <c r="AN49" s="254"/>
      <c r="AO49" s="254"/>
      <c r="AP49" s="419"/>
      <c r="AQ49" s="419"/>
      <c r="AR49" s="254"/>
      <c r="AS49" s="254"/>
      <c r="AT49" s="256"/>
      <c r="AU49" s="247"/>
      <c r="AV49" s="248"/>
      <c r="AW49" s="248"/>
      <c r="AX49" s="248"/>
      <c r="AY49" s="248"/>
      <c r="AZ49" s="248"/>
      <c r="BA49" s="395"/>
      <c r="BB49" s="395"/>
      <c r="BC49" s="283"/>
      <c r="BD49" s="283"/>
    </row>
    <row r="50" spans="2:56" ht="15.75">
      <c r="B50" s="248"/>
      <c r="C50" s="248"/>
      <c r="D50" s="248"/>
      <c r="E50" s="248"/>
      <c r="F50" s="248"/>
      <c r="G50" s="248"/>
      <c r="H50" s="248"/>
      <c r="I50" s="395"/>
      <c r="J50" s="395"/>
      <c r="K50" s="248"/>
      <c r="L50" s="248"/>
      <c r="M50" s="248"/>
      <c r="N50" s="248"/>
      <c r="O50" s="248"/>
      <c r="P50" s="248"/>
      <c r="Q50" s="248"/>
      <c r="R50" s="248"/>
      <c r="S50" s="248"/>
      <c r="T50" s="395"/>
      <c r="U50" s="395"/>
      <c r="V50" s="248"/>
      <c r="W50" s="248"/>
      <c r="X50" s="248"/>
      <c r="Y50" s="248"/>
      <c r="Z50" s="248"/>
      <c r="AA50" s="248"/>
      <c r="AB50" s="248"/>
      <c r="AC50" s="248"/>
      <c r="AD50" s="248"/>
      <c r="AE50" s="395"/>
      <c r="AF50" s="395"/>
      <c r="AG50" s="248"/>
      <c r="AH50" s="248"/>
      <c r="AI50" s="247"/>
      <c r="AJ50" s="280"/>
      <c r="AK50" s="251"/>
      <c r="AL50" s="251"/>
      <c r="AM50" s="251"/>
      <c r="AN50" s="254"/>
      <c r="AO50" s="254"/>
      <c r="AP50" s="419"/>
      <c r="AQ50" s="419"/>
      <c r="AR50" s="254"/>
      <c r="AS50" s="254"/>
      <c r="AT50" s="256"/>
      <c r="AU50" s="247"/>
      <c r="AV50" s="248"/>
      <c r="AW50" s="248"/>
      <c r="AX50" s="248"/>
      <c r="AY50" s="248"/>
      <c r="AZ50" s="248"/>
      <c r="BA50" s="395"/>
      <c r="BB50" s="395"/>
      <c r="BC50" s="283"/>
      <c r="BD50" s="283"/>
    </row>
    <row r="51" spans="35:47" ht="15.75">
      <c r="AI51" s="247"/>
      <c r="AJ51" s="280"/>
      <c r="AK51" s="251"/>
      <c r="AL51" s="251"/>
      <c r="AM51" s="251"/>
      <c r="AN51" s="254"/>
      <c r="AO51" s="254"/>
      <c r="AP51" s="419"/>
      <c r="AQ51" s="419"/>
      <c r="AR51" s="254"/>
      <c r="AS51" s="254"/>
      <c r="AT51" s="256"/>
      <c r="AU51" s="247"/>
    </row>
  </sheetData>
  <sheetProtection/>
  <mergeCells count="214">
    <mergeCell ref="Y8:AB8"/>
    <mergeCell ref="N13:Q13"/>
    <mergeCell ref="N6:Q6"/>
    <mergeCell ref="N8:Q8"/>
    <mergeCell ref="Y10:AB10"/>
    <mergeCell ref="Y7:AB7"/>
    <mergeCell ref="X6:X14"/>
    <mergeCell ref="N7:Q7"/>
    <mergeCell ref="AJ7:AM7"/>
    <mergeCell ref="AJ9:AM9"/>
    <mergeCell ref="C14:F14"/>
    <mergeCell ref="AI6:AI14"/>
    <mergeCell ref="Y14:AB14"/>
    <mergeCell ref="AJ14:AM14"/>
    <mergeCell ref="N14:Q14"/>
    <mergeCell ref="AJ6:AM6"/>
    <mergeCell ref="C13:F13"/>
    <mergeCell ref="C12:F12"/>
    <mergeCell ref="AU9:AX9"/>
    <mergeCell ref="M35:S35"/>
    <mergeCell ref="X35:AD35"/>
    <mergeCell ref="AI35:AO35"/>
    <mergeCell ref="AJ8:AM8"/>
    <mergeCell ref="AJ19:AM19"/>
    <mergeCell ref="N26:Q26"/>
    <mergeCell ref="N23:Q23"/>
    <mergeCell ref="AJ34:AM34"/>
    <mergeCell ref="AJ31:AM31"/>
    <mergeCell ref="AJ32:AM32"/>
    <mergeCell ref="AU17:AX17"/>
    <mergeCell ref="AT15:AT22"/>
    <mergeCell ref="AJ22:AM22"/>
    <mergeCell ref="AJ25:AM25"/>
    <mergeCell ref="AU32:AX32"/>
    <mergeCell ref="AJ15:AM15"/>
    <mergeCell ref="AJ17:AM17"/>
    <mergeCell ref="AJ20:AM20"/>
    <mergeCell ref="AU30:AX30"/>
    <mergeCell ref="AJ5:AM5"/>
    <mergeCell ref="AU7:AX7"/>
    <mergeCell ref="AT23:AT27"/>
    <mergeCell ref="AJ26:AM26"/>
    <mergeCell ref="AU5:AX5"/>
    <mergeCell ref="AT6:AT14"/>
    <mergeCell ref="AJ27:AM27"/>
    <mergeCell ref="AU14:AX14"/>
    <mergeCell ref="AU6:AX6"/>
    <mergeCell ref="AU12:AX12"/>
    <mergeCell ref="B43:AZ44"/>
    <mergeCell ref="AU31:AX31"/>
    <mergeCell ref="AU34:AX34"/>
    <mergeCell ref="C32:F32"/>
    <mergeCell ref="AJ33:AM33"/>
    <mergeCell ref="N32:Q32"/>
    <mergeCell ref="Y34:AB34"/>
    <mergeCell ref="Y32:AB32"/>
    <mergeCell ref="Y31:AB31"/>
    <mergeCell ref="AT35:AZ35"/>
    <mergeCell ref="AJ29:AM29"/>
    <mergeCell ref="AI28:AI34"/>
    <mergeCell ref="C26:F26"/>
    <mergeCell ref="X23:X27"/>
    <mergeCell ref="AU28:AX28"/>
    <mergeCell ref="AU27:AX27"/>
    <mergeCell ref="N34:Q34"/>
    <mergeCell ref="C34:F34"/>
    <mergeCell ref="AJ30:AM30"/>
    <mergeCell ref="N24:Q24"/>
    <mergeCell ref="AJ28:AM28"/>
    <mergeCell ref="AU11:AX11"/>
    <mergeCell ref="Y26:AB26"/>
    <mergeCell ref="N18:Q18"/>
    <mergeCell ref="N16:Q16"/>
    <mergeCell ref="Y11:AB11"/>
    <mergeCell ref="Y12:AB12"/>
    <mergeCell ref="N12:Q12"/>
    <mergeCell ref="N11:Q11"/>
    <mergeCell ref="N21:Q21"/>
    <mergeCell ref="AU29:AX29"/>
    <mergeCell ref="AU26:AX26"/>
    <mergeCell ref="N30:Q30"/>
    <mergeCell ref="N19:Q19"/>
    <mergeCell ref="N25:Q25"/>
    <mergeCell ref="N28:Q28"/>
    <mergeCell ref="Y21:AB21"/>
    <mergeCell ref="Y25:AB25"/>
    <mergeCell ref="X15:X22"/>
    <mergeCell ref="N20:Q20"/>
    <mergeCell ref="Y30:AB30"/>
    <mergeCell ref="Y33:AB33"/>
    <mergeCell ref="AU33:AX33"/>
    <mergeCell ref="AT28:AT34"/>
    <mergeCell ref="X28:X34"/>
    <mergeCell ref="AI23:AI27"/>
    <mergeCell ref="Y27:AB27"/>
    <mergeCell ref="AJ23:AM23"/>
    <mergeCell ref="Y28:AB28"/>
    <mergeCell ref="Y29:AB29"/>
    <mergeCell ref="C28:F28"/>
    <mergeCell ref="N15:Q15"/>
    <mergeCell ref="C22:F22"/>
    <mergeCell ref="M28:M34"/>
    <mergeCell ref="C23:F23"/>
    <mergeCell ref="N33:Q33"/>
    <mergeCell ref="N29:Q29"/>
    <mergeCell ref="N31:Q31"/>
    <mergeCell ref="N17:Q17"/>
    <mergeCell ref="C29:F29"/>
    <mergeCell ref="C25:F25"/>
    <mergeCell ref="N10:Q10"/>
    <mergeCell ref="C19:F19"/>
    <mergeCell ref="C20:F20"/>
    <mergeCell ref="C16:F16"/>
    <mergeCell ref="C15:F15"/>
    <mergeCell ref="C27:F27"/>
    <mergeCell ref="C18:F18"/>
    <mergeCell ref="N27:Q27"/>
    <mergeCell ref="B23:B27"/>
    <mergeCell ref="N5:Q5"/>
    <mergeCell ref="C24:F24"/>
    <mergeCell ref="B6:B14"/>
    <mergeCell ref="N9:Q9"/>
    <mergeCell ref="M15:M22"/>
    <mergeCell ref="M6:M14"/>
    <mergeCell ref="Y5:AB5"/>
    <mergeCell ref="B28:B34"/>
    <mergeCell ref="M23:M27"/>
    <mergeCell ref="C33:F33"/>
    <mergeCell ref="C31:F31"/>
    <mergeCell ref="C30:F30"/>
    <mergeCell ref="C5:F5"/>
    <mergeCell ref="C11:F11"/>
    <mergeCell ref="C10:F10"/>
    <mergeCell ref="C21:F21"/>
    <mergeCell ref="AJ10:AM10"/>
    <mergeCell ref="AU21:AX21"/>
    <mergeCell ref="AU19:AX19"/>
    <mergeCell ref="Y22:AB22"/>
    <mergeCell ref="AU23:AX23"/>
    <mergeCell ref="Y18:AB18"/>
    <mergeCell ref="Y15:AB15"/>
    <mergeCell ref="Y13:AB13"/>
    <mergeCell ref="AJ18:AM18"/>
    <mergeCell ref="AJ12:AM12"/>
    <mergeCell ref="AU25:AX25"/>
    <mergeCell ref="AI15:AI22"/>
    <mergeCell ref="Y23:AB23"/>
    <mergeCell ref="AU18:AX18"/>
    <mergeCell ref="AJ21:AM21"/>
    <mergeCell ref="AJ24:AM24"/>
    <mergeCell ref="Y20:AB20"/>
    <mergeCell ref="Y17:AB17"/>
    <mergeCell ref="AU24:AX24"/>
    <mergeCell ref="Y24:AB24"/>
    <mergeCell ref="AU8:AX8"/>
    <mergeCell ref="AU10:AX10"/>
    <mergeCell ref="AU22:AX22"/>
    <mergeCell ref="AU16:AX16"/>
    <mergeCell ref="AU13:AX13"/>
    <mergeCell ref="Y9:AB9"/>
    <mergeCell ref="Y16:AB16"/>
    <mergeCell ref="AJ13:AM13"/>
    <mergeCell ref="AU20:AX20"/>
    <mergeCell ref="AJ16:AM16"/>
    <mergeCell ref="B1:AN1"/>
    <mergeCell ref="Y3:AD3"/>
    <mergeCell ref="Y4:AD4"/>
    <mergeCell ref="AQ2:AS4"/>
    <mergeCell ref="AU15:AX15"/>
    <mergeCell ref="AJ11:AM11"/>
    <mergeCell ref="Y6:AB6"/>
    <mergeCell ref="C6:F6"/>
    <mergeCell ref="C7:F7"/>
    <mergeCell ref="C8:F8"/>
    <mergeCell ref="C3:H3"/>
    <mergeCell ref="C4:H4"/>
    <mergeCell ref="N3:S3"/>
    <mergeCell ref="N4:S4"/>
    <mergeCell ref="J2:L4"/>
    <mergeCell ref="AT1:BA1"/>
    <mergeCell ref="AJ3:AO3"/>
    <mergeCell ref="AJ4:AO4"/>
    <mergeCell ref="AU3:AZ3"/>
    <mergeCell ref="AU4:AZ4"/>
    <mergeCell ref="AI38:AK38"/>
    <mergeCell ref="A28:A34"/>
    <mergeCell ref="A35:B35"/>
    <mergeCell ref="A36:A42"/>
    <mergeCell ref="C35:H35"/>
    <mergeCell ref="A15:A22"/>
    <mergeCell ref="A23:A27"/>
    <mergeCell ref="B15:B22"/>
    <mergeCell ref="N22:Q22"/>
    <mergeCell ref="Y19:AB19"/>
    <mergeCell ref="A6:A14"/>
    <mergeCell ref="B36:D37"/>
    <mergeCell ref="B38:D38"/>
    <mergeCell ref="M36:O37"/>
    <mergeCell ref="M38:O38"/>
    <mergeCell ref="X36:Z37"/>
    <mergeCell ref="X38:Z38"/>
    <mergeCell ref="J36:L38"/>
    <mergeCell ref="C17:F17"/>
    <mergeCell ref="C9:F9"/>
    <mergeCell ref="BB2:BD4"/>
    <mergeCell ref="BB36:BD38"/>
    <mergeCell ref="AQ36:AS38"/>
    <mergeCell ref="AF36:AH38"/>
    <mergeCell ref="U36:W38"/>
    <mergeCell ref="AT36:AV37"/>
    <mergeCell ref="AT38:AV38"/>
    <mergeCell ref="AI36:AK37"/>
    <mergeCell ref="U2:W4"/>
    <mergeCell ref="AF2:AH4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49"/>
  <sheetViews>
    <sheetView showZeros="0" zoomScale="90" zoomScaleNormal="90" zoomScalePageLayoutView="0" workbookViewId="0" topLeftCell="A13">
      <selection activeCell="Z45" sqref="Z45"/>
    </sheetView>
  </sheetViews>
  <sheetFormatPr defaultColWidth="9.00390625" defaultRowHeight="16.5"/>
  <cols>
    <col min="1" max="1" width="4.50390625" style="0" customWidth="1"/>
    <col min="2" max="2" width="4.625" style="0" customWidth="1"/>
    <col min="3" max="4" width="4.125" style="0" customWidth="1"/>
    <col min="5" max="5" width="5.25390625" style="0" customWidth="1"/>
    <col min="6" max="6" width="5.50390625" style="0" customWidth="1"/>
    <col min="7" max="8" width="6.875" style="0" customWidth="1"/>
    <col min="9" max="9" width="5.50390625" style="396" hidden="1" customWidth="1"/>
    <col min="10" max="10" width="4.125" style="396" hidden="1" customWidth="1"/>
    <col min="11" max="12" width="3.75390625" style="0" hidden="1" customWidth="1"/>
    <col min="13" max="13" width="4.625" style="0" customWidth="1"/>
    <col min="14" max="15" width="4.125" style="0" customWidth="1"/>
    <col min="16" max="16" width="5.25390625" style="0" customWidth="1"/>
    <col min="17" max="17" width="5.50390625" style="0" customWidth="1"/>
    <col min="18" max="18" width="6.75390625" style="0" customWidth="1"/>
    <col min="19" max="19" width="6.875" style="0" customWidth="1"/>
    <col min="20" max="20" width="5.50390625" style="396" hidden="1" customWidth="1"/>
    <col min="21" max="21" width="4.75390625" style="396" hidden="1" customWidth="1"/>
    <col min="22" max="23" width="3.75390625" style="0" hidden="1" customWidth="1"/>
    <col min="24" max="24" width="4.625" style="0" customWidth="1"/>
    <col min="25" max="26" width="4.125" style="0" customWidth="1"/>
    <col min="27" max="27" width="5.25390625" style="0" customWidth="1"/>
    <col min="28" max="28" width="5.50390625" style="0" customWidth="1"/>
    <col min="29" max="30" width="6.875" style="0" customWidth="1"/>
    <col min="31" max="31" width="5.50390625" style="396" hidden="1" customWidth="1"/>
    <col min="32" max="32" width="4.75390625" style="396" hidden="1" customWidth="1"/>
    <col min="33" max="34" width="3.75390625" style="0" hidden="1" customWidth="1"/>
    <col min="35" max="35" width="4.625" style="0" customWidth="1"/>
    <col min="36" max="37" width="4.125" style="0" customWidth="1"/>
    <col min="38" max="38" width="5.25390625" style="0" customWidth="1"/>
    <col min="39" max="39" width="5.50390625" style="0" customWidth="1"/>
    <col min="40" max="40" width="6.875" style="0" customWidth="1"/>
    <col min="41" max="41" width="6.75390625" style="0" customWidth="1"/>
    <col min="42" max="42" width="5.50390625" style="396" hidden="1" customWidth="1"/>
    <col min="43" max="43" width="4.75390625" style="396" hidden="1" customWidth="1"/>
    <col min="44" max="45" width="3.75390625" style="0" hidden="1" customWidth="1"/>
    <col min="46" max="46" width="4.625" style="0" customWidth="1"/>
    <col min="47" max="48" width="4.125" style="0" customWidth="1"/>
    <col min="49" max="49" width="5.25390625" style="0" customWidth="1"/>
    <col min="50" max="50" width="5.50390625" style="0" customWidth="1"/>
    <col min="51" max="51" width="6.875" style="0" customWidth="1"/>
    <col min="52" max="52" width="6.75390625" style="0" customWidth="1"/>
    <col min="53" max="53" width="5.50390625" style="396" hidden="1" customWidth="1"/>
  </cols>
  <sheetData>
    <row r="1" spans="2:53" ht="20.25" customHeight="1" thickBot="1">
      <c r="B1" s="874" t="str">
        <f>'三菜'!B1</f>
        <v>A0141 嘉義縣六腳鄉六嘉國民中學 108學年度第2學期第7週食譜設計 </v>
      </c>
      <c r="C1" s="874"/>
      <c r="D1" s="874"/>
      <c r="E1" s="874"/>
      <c r="F1" s="874"/>
      <c r="G1" s="874"/>
      <c r="H1" s="874"/>
      <c r="I1" s="874"/>
      <c r="J1" s="874"/>
      <c r="K1" s="874"/>
      <c r="L1" s="874"/>
      <c r="M1" s="874"/>
      <c r="N1" s="874"/>
      <c r="O1" s="874"/>
      <c r="P1" s="874"/>
      <c r="Q1" s="874"/>
      <c r="R1" s="874"/>
      <c r="S1" s="874"/>
      <c r="T1" s="874"/>
      <c r="U1" s="874"/>
      <c r="V1" s="874"/>
      <c r="W1" s="874"/>
      <c r="X1" s="874"/>
      <c r="Y1" s="874"/>
      <c r="Z1" s="874"/>
      <c r="AA1" s="874"/>
      <c r="AB1" s="874"/>
      <c r="AC1" s="874"/>
      <c r="AD1" s="874"/>
      <c r="AE1" s="874"/>
      <c r="AF1" s="874"/>
      <c r="AG1" s="874"/>
      <c r="AH1" s="874"/>
      <c r="AI1" s="874"/>
      <c r="AJ1" s="874"/>
      <c r="AK1" s="874"/>
      <c r="AL1" s="874"/>
      <c r="AM1" s="874"/>
      <c r="AN1" s="874"/>
      <c r="AO1" s="534"/>
      <c r="AP1" s="535"/>
      <c r="AQ1" s="535"/>
      <c r="AR1" s="534"/>
      <c r="AS1" s="534"/>
      <c r="AT1" s="875"/>
      <c r="AU1" s="875"/>
      <c r="AV1" s="875"/>
      <c r="AW1" s="875"/>
      <c r="AX1" s="875"/>
      <c r="AY1" s="875"/>
      <c r="AZ1" s="875"/>
      <c r="BA1" s="875"/>
    </row>
    <row r="2" spans="1:54" ht="19.5">
      <c r="A2" s="306"/>
      <c r="B2" s="279"/>
      <c r="C2" s="279">
        <f>'三菜'!B4</f>
        <v>4</v>
      </c>
      <c r="D2" s="279" t="s">
        <v>3</v>
      </c>
      <c r="E2" s="279">
        <f>'三菜'!B6</f>
        <v>6</v>
      </c>
      <c r="F2" s="279" t="s">
        <v>4</v>
      </c>
      <c r="G2" s="279" t="s">
        <v>146</v>
      </c>
      <c r="H2" s="376"/>
      <c r="I2" s="405"/>
      <c r="J2" s="824"/>
      <c r="K2" s="789"/>
      <c r="L2" s="790"/>
      <c r="M2" s="375"/>
      <c r="N2" s="279">
        <f>'三菜'!B13</f>
        <v>4</v>
      </c>
      <c r="O2" s="279" t="s">
        <v>3</v>
      </c>
      <c r="P2" s="279">
        <f>'三菜'!B15</f>
        <v>7</v>
      </c>
      <c r="Q2" s="279" t="s">
        <v>147</v>
      </c>
      <c r="R2" s="279" t="s">
        <v>66</v>
      </c>
      <c r="S2" s="279"/>
      <c r="T2" s="405"/>
      <c r="U2" s="824"/>
      <c r="V2" s="789"/>
      <c r="W2" s="790"/>
      <c r="X2" s="375"/>
      <c r="Y2" s="279">
        <f>'三菜'!B22</f>
        <v>4</v>
      </c>
      <c r="Z2" s="279" t="s">
        <v>3</v>
      </c>
      <c r="AA2" s="279">
        <f>'三菜'!B24</f>
        <v>8</v>
      </c>
      <c r="AB2" s="279" t="s">
        <v>148</v>
      </c>
      <c r="AC2" s="279" t="s">
        <v>149</v>
      </c>
      <c r="AD2" s="279"/>
      <c r="AE2" s="405"/>
      <c r="AF2" s="824"/>
      <c r="AG2" s="789"/>
      <c r="AH2" s="790"/>
      <c r="AI2" s="375"/>
      <c r="AJ2" s="279">
        <f>'三菜'!B31</f>
        <v>4</v>
      </c>
      <c r="AK2" s="279" t="s">
        <v>150</v>
      </c>
      <c r="AL2" s="279">
        <f>'三菜'!B33</f>
        <v>9</v>
      </c>
      <c r="AM2" s="279" t="s">
        <v>151</v>
      </c>
      <c r="AN2" s="279" t="s">
        <v>152</v>
      </c>
      <c r="AO2" s="376"/>
      <c r="AP2" s="410"/>
      <c r="AQ2" s="788"/>
      <c r="AR2" s="789"/>
      <c r="AS2" s="790"/>
      <c r="AT2" s="279"/>
      <c r="AU2" s="279">
        <f>'三菜'!B40</f>
        <v>4</v>
      </c>
      <c r="AV2" s="279" t="s">
        <v>150</v>
      </c>
      <c r="AW2" s="279">
        <f>'三菜'!B42</f>
        <v>10</v>
      </c>
      <c r="AX2" s="279" t="s">
        <v>151</v>
      </c>
      <c r="AY2" s="279" t="s">
        <v>153</v>
      </c>
      <c r="AZ2" s="279"/>
      <c r="BA2" s="410"/>
      <c r="BB2" s="536"/>
    </row>
    <row r="3" spans="1:54" ht="32.25">
      <c r="A3" s="307"/>
      <c r="B3" s="257" t="s">
        <v>154</v>
      </c>
      <c r="C3" s="843">
        <f>'三菜'!B12</f>
        <v>221</v>
      </c>
      <c r="D3" s="844"/>
      <c r="E3" s="844"/>
      <c r="F3" s="844"/>
      <c r="G3" s="844"/>
      <c r="H3" s="845"/>
      <c r="I3" s="389"/>
      <c r="J3" s="825"/>
      <c r="K3" s="792"/>
      <c r="L3" s="793"/>
      <c r="M3" s="350" t="s">
        <v>154</v>
      </c>
      <c r="N3" s="843">
        <f>'三菜'!B21</f>
        <v>221</v>
      </c>
      <c r="O3" s="844"/>
      <c r="P3" s="844"/>
      <c r="Q3" s="844"/>
      <c r="R3" s="844"/>
      <c r="S3" s="845"/>
      <c r="T3" s="389"/>
      <c r="U3" s="825"/>
      <c r="V3" s="792"/>
      <c r="W3" s="793"/>
      <c r="X3" s="350" t="s">
        <v>145</v>
      </c>
      <c r="Y3" s="843">
        <f>'三菜'!B30</f>
        <v>221</v>
      </c>
      <c r="Z3" s="844"/>
      <c r="AA3" s="844"/>
      <c r="AB3" s="844"/>
      <c r="AC3" s="844"/>
      <c r="AD3" s="845"/>
      <c r="AE3" s="389"/>
      <c r="AF3" s="825"/>
      <c r="AG3" s="792"/>
      <c r="AH3" s="793"/>
      <c r="AI3" s="350" t="s">
        <v>155</v>
      </c>
      <c r="AJ3" s="843">
        <f>'三菜'!B39</f>
        <v>221</v>
      </c>
      <c r="AK3" s="844"/>
      <c r="AL3" s="844"/>
      <c r="AM3" s="844"/>
      <c r="AN3" s="844"/>
      <c r="AO3" s="845"/>
      <c r="AP3" s="411"/>
      <c r="AQ3" s="791"/>
      <c r="AR3" s="792"/>
      <c r="AS3" s="793"/>
      <c r="AT3" s="257" t="s">
        <v>155</v>
      </c>
      <c r="AU3" s="843">
        <f>'三菜'!B48</f>
        <v>221</v>
      </c>
      <c r="AV3" s="844"/>
      <c r="AW3" s="844"/>
      <c r="AX3" s="844"/>
      <c r="AY3" s="844"/>
      <c r="AZ3" s="845"/>
      <c r="BA3" s="411"/>
      <c r="BB3" s="536"/>
    </row>
    <row r="4" spans="1:54" ht="32.25">
      <c r="A4" s="307"/>
      <c r="B4" s="257" t="s">
        <v>139</v>
      </c>
      <c r="C4" s="826" t="str">
        <f>'三菜'!D4</f>
        <v>香Q米飯</v>
      </c>
      <c r="D4" s="795"/>
      <c r="E4" s="795"/>
      <c r="F4" s="795"/>
      <c r="G4" s="795"/>
      <c r="H4" s="846"/>
      <c r="I4" s="397">
        <f>'三菜'!B12</f>
        <v>221</v>
      </c>
      <c r="J4" s="826"/>
      <c r="K4" s="795"/>
      <c r="L4" s="796"/>
      <c r="M4" s="350" t="s">
        <v>156</v>
      </c>
      <c r="N4" s="826" t="str">
        <f>'三菜'!D13</f>
        <v>糙米飯</v>
      </c>
      <c r="O4" s="795"/>
      <c r="P4" s="795"/>
      <c r="Q4" s="795"/>
      <c r="R4" s="795"/>
      <c r="S4" s="846"/>
      <c r="T4" s="397">
        <f>'三菜'!B21</f>
        <v>221</v>
      </c>
      <c r="U4" s="826"/>
      <c r="V4" s="795"/>
      <c r="W4" s="796"/>
      <c r="X4" s="350" t="s">
        <v>156</v>
      </c>
      <c r="Y4" s="826" t="str">
        <f>'三菜'!D22</f>
        <v>粥品1</v>
      </c>
      <c r="Z4" s="795"/>
      <c r="AA4" s="795"/>
      <c r="AB4" s="795"/>
      <c r="AC4" s="795"/>
      <c r="AD4" s="846"/>
      <c r="AE4" s="397">
        <f>'三菜'!B30</f>
        <v>221</v>
      </c>
      <c r="AF4" s="826"/>
      <c r="AG4" s="795"/>
      <c r="AH4" s="796"/>
      <c r="AI4" s="350" t="s">
        <v>157</v>
      </c>
      <c r="AJ4" s="826" t="str">
        <f>'三菜'!D31</f>
        <v>香Q米飯</v>
      </c>
      <c r="AK4" s="795"/>
      <c r="AL4" s="795"/>
      <c r="AM4" s="795"/>
      <c r="AN4" s="795"/>
      <c r="AO4" s="846"/>
      <c r="AP4" s="420">
        <f>'三菜'!B39</f>
        <v>221</v>
      </c>
      <c r="AQ4" s="794"/>
      <c r="AR4" s="795"/>
      <c r="AS4" s="796"/>
      <c r="AT4" s="257" t="s">
        <v>158</v>
      </c>
      <c r="AU4" s="826" t="str">
        <f>'三菜'!D40</f>
        <v>香Q米飯</v>
      </c>
      <c r="AV4" s="795"/>
      <c r="AW4" s="795"/>
      <c r="AX4" s="795"/>
      <c r="AY4" s="795"/>
      <c r="AZ4" s="846"/>
      <c r="BA4" s="420">
        <f>'三菜'!B48</f>
        <v>221</v>
      </c>
      <c r="BB4" s="536"/>
    </row>
    <row r="5" spans="1:54" ht="34.5" customHeight="1" thickBot="1">
      <c r="A5" s="308"/>
      <c r="B5" s="257" t="s">
        <v>159</v>
      </c>
      <c r="C5" s="852" t="s">
        <v>140</v>
      </c>
      <c r="D5" s="853"/>
      <c r="E5" s="853"/>
      <c r="F5" s="854"/>
      <c r="G5" s="329" t="s">
        <v>160</v>
      </c>
      <c r="H5" s="330" t="s">
        <v>161</v>
      </c>
      <c r="I5" s="329" t="s">
        <v>142</v>
      </c>
      <c r="J5" s="329" t="s">
        <v>162</v>
      </c>
      <c r="K5" s="356" t="s">
        <v>143</v>
      </c>
      <c r="L5" s="357" t="s">
        <v>144</v>
      </c>
      <c r="M5" s="350" t="s">
        <v>159</v>
      </c>
      <c r="N5" s="852" t="s">
        <v>163</v>
      </c>
      <c r="O5" s="853"/>
      <c r="P5" s="853"/>
      <c r="Q5" s="854"/>
      <c r="R5" s="329" t="s">
        <v>164</v>
      </c>
      <c r="S5" s="330" t="s">
        <v>165</v>
      </c>
      <c r="T5" s="356" t="s">
        <v>166</v>
      </c>
      <c r="U5" s="356" t="s">
        <v>162</v>
      </c>
      <c r="V5" s="356" t="s">
        <v>143</v>
      </c>
      <c r="W5" s="297" t="s">
        <v>167</v>
      </c>
      <c r="X5" s="350" t="s">
        <v>38</v>
      </c>
      <c r="Y5" s="852" t="s">
        <v>168</v>
      </c>
      <c r="Z5" s="853"/>
      <c r="AA5" s="853"/>
      <c r="AB5" s="854"/>
      <c r="AC5" s="329" t="s">
        <v>164</v>
      </c>
      <c r="AD5" s="330" t="s">
        <v>169</v>
      </c>
      <c r="AE5" s="356" t="s">
        <v>170</v>
      </c>
      <c r="AF5" s="369" t="s">
        <v>116</v>
      </c>
      <c r="AG5" s="369" t="s">
        <v>143</v>
      </c>
      <c r="AH5" s="357" t="s">
        <v>171</v>
      </c>
      <c r="AI5" s="350" t="s">
        <v>38</v>
      </c>
      <c r="AJ5" s="852" t="s">
        <v>140</v>
      </c>
      <c r="AK5" s="853"/>
      <c r="AL5" s="853"/>
      <c r="AM5" s="854"/>
      <c r="AN5" s="329" t="s">
        <v>160</v>
      </c>
      <c r="AO5" s="369" t="s">
        <v>161</v>
      </c>
      <c r="AP5" s="297" t="s">
        <v>172</v>
      </c>
      <c r="AQ5" s="433" t="s">
        <v>116</v>
      </c>
      <c r="AR5" s="369" t="s">
        <v>173</v>
      </c>
      <c r="AS5" s="357" t="s">
        <v>167</v>
      </c>
      <c r="AT5" s="257" t="s">
        <v>174</v>
      </c>
      <c r="AU5" s="852" t="s">
        <v>175</v>
      </c>
      <c r="AV5" s="853"/>
      <c r="AW5" s="853"/>
      <c r="AX5" s="854"/>
      <c r="AY5" s="329" t="s">
        <v>141</v>
      </c>
      <c r="AZ5" s="330" t="s">
        <v>176</v>
      </c>
      <c r="BA5" s="297" t="s">
        <v>166</v>
      </c>
      <c r="BB5" s="536"/>
    </row>
    <row r="6" spans="1:54" ht="15.75">
      <c r="A6" s="827" t="s">
        <v>177</v>
      </c>
      <c r="B6" s="860" t="str">
        <f>'三菜'!E4</f>
        <v>味噌燒肉片</v>
      </c>
      <c r="C6" s="593" t="str">
        <f>'三菜'!E5</f>
        <v>肉片-溫體</v>
      </c>
      <c r="D6" s="593"/>
      <c r="E6" s="593"/>
      <c r="F6" s="593"/>
      <c r="G6" s="273">
        <f>'三菜'!F5</f>
        <v>14</v>
      </c>
      <c r="H6" s="298" t="str">
        <f>'三菜'!G5</f>
        <v>Kg</v>
      </c>
      <c r="I6" s="390">
        <f>G6*1000/$I$4</f>
        <v>63.34841628959276</v>
      </c>
      <c r="J6" s="430"/>
      <c r="K6" s="355"/>
      <c r="L6" s="355">
        <f>G6*K6</f>
        <v>0</v>
      </c>
      <c r="M6" s="863" t="str">
        <f>'三菜'!E13</f>
        <v>洋芋燒雞</v>
      </c>
      <c r="N6" s="593" t="str">
        <f>'三菜'!E14</f>
        <v>雞腿丁-CAS</v>
      </c>
      <c r="O6" s="593"/>
      <c r="P6" s="593"/>
      <c r="Q6" s="593"/>
      <c r="R6" s="265">
        <f>'三菜'!F14</f>
        <v>15</v>
      </c>
      <c r="S6" s="293" t="str">
        <f>'三菜'!G14</f>
        <v>Kg</v>
      </c>
      <c r="T6" s="398">
        <f>R6*1000/$T$4</f>
        <v>67.87330316742081</v>
      </c>
      <c r="U6" s="398"/>
      <c r="V6" s="363"/>
      <c r="W6" s="343">
        <f>V6*R6</f>
        <v>0</v>
      </c>
      <c r="X6" s="863" t="str">
        <f>'三菜'!E22</f>
        <v>皮蛋瘦肉粥</v>
      </c>
      <c r="Y6" s="593" t="str">
        <f>'三菜'!E23</f>
        <v>皮蛋</v>
      </c>
      <c r="Z6" s="593"/>
      <c r="AA6" s="593"/>
      <c r="AB6" s="593"/>
      <c r="AC6" s="269">
        <f>'三菜'!F23</f>
        <v>40</v>
      </c>
      <c r="AD6" s="302" t="str">
        <f>'三菜'!G23</f>
        <v>個</v>
      </c>
      <c r="AE6" s="406">
        <f>AC6*1000/$AE$4</f>
        <v>180.99547511312218</v>
      </c>
      <c r="AF6" s="406"/>
      <c r="AG6" s="366"/>
      <c r="AH6" s="342">
        <f>AG6*AC6</f>
        <v>0</v>
      </c>
      <c r="AI6" s="863" t="str">
        <f>'三菜'!E31</f>
        <v>魷魚排</v>
      </c>
      <c r="AJ6" s="593" t="str">
        <f>'三菜'!E32</f>
        <v>魷魚排60g</v>
      </c>
      <c r="AK6" s="593"/>
      <c r="AL6" s="593"/>
      <c r="AM6" s="593"/>
      <c r="AN6" s="265">
        <f>'三菜'!F32</f>
        <v>220</v>
      </c>
      <c r="AO6" s="377" t="str">
        <f>'三菜'!G32</f>
        <v>個</v>
      </c>
      <c r="AP6" s="412">
        <f>AN6*1000/$AP$4</f>
        <v>995.4751131221719</v>
      </c>
      <c r="AQ6" s="440"/>
      <c r="AR6" s="377"/>
      <c r="AS6" s="362">
        <f>AR6*AN6</f>
        <v>0</v>
      </c>
      <c r="AT6" s="860" t="str">
        <f>'三菜'!E40</f>
        <v>冬瓜素炒</v>
      </c>
      <c r="AU6" s="593" t="str">
        <f>'三菜'!E41</f>
        <v>冬瓜切中丁</v>
      </c>
      <c r="AV6" s="593"/>
      <c r="AW6" s="593"/>
      <c r="AX6" s="593"/>
      <c r="AY6" s="261">
        <f>'三菜'!F41</f>
        <v>12</v>
      </c>
      <c r="AZ6" s="293" t="str">
        <f>'三菜'!G41</f>
        <v>Kg</v>
      </c>
      <c r="BA6" s="421">
        <f>AY6*1000/$BA$4</f>
        <v>54.29864253393665</v>
      </c>
      <c r="BB6" s="536"/>
    </row>
    <row r="7" spans="1:54" ht="15.75">
      <c r="A7" s="827"/>
      <c r="B7" s="861"/>
      <c r="C7" s="584" t="str">
        <f>'三菜'!E6</f>
        <v>洋蔥切絲</v>
      </c>
      <c r="D7" s="584"/>
      <c r="E7" s="584"/>
      <c r="F7" s="584"/>
      <c r="G7" s="274">
        <f>'三菜'!F6</f>
        <v>4</v>
      </c>
      <c r="H7" s="299" t="str">
        <f>'三菜'!G6</f>
        <v>Kg</v>
      </c>
      <c r="I7" s="391">
        <f aca="true" t="shared" si="0" ref="I7:I34">G7*1000/$I$4</f>
        <v>18.099547511312217</v>
      </c>
      <c r="J7" s="391"/>
      <c r="K7" s="351"/>
      <c r="L7" s="355">
        <f aca="true" t="shared" si="1" ref="L7:L33">G7*K7</f>
        <v>0</v>
      </c>
      <c r="M7" s="864"/>
      <c r="N7" s="584" t="str">
        <f>'三菜'!E15</f>
        <v>洋蔥小丁</v>
      </c>
      <c r="O7" s="584"/>
      <c r="P7" s="584"/>
      <c r="Q7" s="584"/>
      <c r="R7" s="266">
        <f>'三菜'!F15</f>
        <v>2</v>
      </c>
      <c r="S7" s="294" t="str">
        <f>'三菜'!G15</f>
        <v>Kg</v>
      </c>
      <c r="T7" s="399">
        <f aca="true" t="shared" si="2" ref="T7:T34">R7*1000/$T$4</f>
        <v>9.049773755656108</v>
      </c>
      <c r="U7" s="399"/>
      <c r="V7" s="360"/>
      <c r="W7" s="332">
        <f>V7*R7</f>
        <v>0</v>
      </c>
      <c r="X7" s="864"/>
      <c r="Y7" s="584" t="str">
        <f>'三菜'!E24</f>
        <v>高麗菜切粗絲</v>
      </c>
      <c r="Z7" s="584"/>
      <c r="AA7" s="584"/>
      <c r="AB7" s="584"/>
      <c r="AC7" s="270">
        <f>'三菜'!F24</f>
        <v>8</v>
      </c>
      <c r="AD7" s="303" t="str">
        <f>'三菜'!G24</f>
        <v>Kg</v>
      </c>
      <c r="AE7" s="407">
        <f aca="true" t="shared" si="3" ref="AE7:AE34">AC7*1000/$AE$4</f>
        <v>36.199095022624434</v>
      </c>
      <c r="AF7" s="407"/>
      <c r="AG7" s="361"/>
      <c r="AH7" s="333">
        <f>AG7*AC7</f>
        <v>0</v>
      </c>
      <c r="AI7" s="864"/>
      <c r="AJ7" s="584" t="str">
        <f>'三菜'!E33</f>
        <v>魷魚排60g-備品</v>
      </c>
      <c r="AK7" s="584"/>
      <c r="AL7" s="584"/>
      <c r="AM7" s="584"/>
      <c r="AN7" s="266">
        <f>'三菜'!F33</f>
        <v>10</v>
      </c>
      <c r="AO7" s="378" t="str">
        <f>'三菜'!G33</f>
        <v>個</v>
      </c>
      <c r="AP7" s="413">
        <f aca="true" t="shared" si="4" ref="AP7:AP34">AN7*1000/$AP$4</f>
        <v>45.248868778280546</v>
      </c>
      <c r="AQ7" s="441"/>
      <c r="AR7" s="378"/>
      <c r="AS7" s="334">
        <f>AR7*AN7</f>
        <v>0</v>
      </c>
      <c r="AT7" s="861"/>
      <c r="AU7" s="584" t="str">
        <f>'三菜'!E42</f>
        <v>海帶素肉(3公斤)</v>
      </c>
      <c r="AV7" s="584"/>
      <c r="AW7" s="584"/>
      <c r="AX7" s="584"/>
      <c r="AY7" s="262">
        <f>'三菜'!F42</f>
        <v>2</v>
      </c>
      <c r="AZ7" s="294" t="str">
        <f>'三菜'!G42</f>
        <v>包</v>
      </c>
      <c r="BA7" s="422">
        <f aca="true" t="shared" si="5" ref="BA7:BA34">AY7*1000/$BA$4</f>
        <v>9.049773755656108</v>
      </c>
      <c r="BB7" s="536"/>
    </row>
    <row r="8" spans="1:54" ht="15.75">
      <c r="A8" s="827"/>
      <c r="B8" s="861"/>
      <c r="C8" s="584" t="str">
        <f>'三菜'!E7</f>
        <v>味噌(3K味榮)</v>
      </c>
      <c r="D8" s="584"/>
      <c r="E8" s="584"/>
      <c r="F8" s="584"/>
      <c r="G8" s="274">
        <f>'三菜'!F7</f>
        <v>2</v>
      </c>
      <c r="H8" s="299" t="str">
        <f>'三菜'!G7</f>
        <v>盒</v>
      </c>
      <c r="I8" s="391">
        <f t="shared" si="0"/>
        <v>9.049773755656108</v>
      </c>
      <c r="J8" s="391"/>
      <c r="K8" s="351"/>
      <c r="L8" s="355">
        <f t="shared" si="1"/>
        <v>0</v>
      </c>
      <c r="M8" s="864"/>
      <c r="N8" s="584" t="str">
        <f>'三菜'!E16</f>
        <v>洋芋中丁</v>
      </c>
      <c r="O8" s="584"/>
      <c r="P8" s="584"/>
      <c r="Q8" s="584"/>
      <c r="R8" s="266">
        <f>'三菜'!F16</f>
        <v>1</v>
      </c>
      <c r="S8" s="294" t="str">
        <f>'三菜'!G16</f>
        <v>Kg</v>
      </c>
      <c r="T8" s="399">
        <f t="shared" si="2"/>
        <v>4.524886877828054</v>
      </c>
      <c r="U8" s="399"/>
      <c r="V8" s="360"/>
      <c r="W8" s="332">
        <f aca="true" t="shared" si="6" ref="W8:W35">V8*R8</f>
        <v>0</v>
      </c>
      <c r="X8" s="864"/>
      <c r="Y8" s="584" t="str">
        <f>'三菜'!E25</f>
        <v>玉米粒</v>
      </c>
      <c r="Z8" s="584"/>
      <c r="AA8" s="584"/>
      <c r="AB8" s="584"/>
      <c r="AC8" s="270">
        <f>'三菜'!F25</f>
        <v>6</v>
      </c>
      <c r="AD8" s="303" t="str">
        <f>'三菜'!G25</f>
        <v>Kg</v>
      </c>
      <c r="AE8" s="407">
        <f t="shared" si="3"/>
        <v>27.149321266968325</v>
      </c>
      <c r="AF8" s="407"/>
      <c r="AG8" s="361"/>
      <c r="AH8" s="333">
        <f aca="true" t="shared" si="7" ref="AH8:AH35">AG8*AC8</f>
        <v>0</v>
      </c>
      <c r="AI8" s="864"/>
      <c r="AJ8" s="584">
        <f>'三菜'!E34</f>
        <v>0</v>
      </c>
      <c r="AK8" s="584"/>
      <c r="AL8" s="584"/>
      <c r="AM8" s="584"/>
      <c r="AN8" s="266">
        <f>'三菜'!F34</f>
        <v>0</v>
      </c>
      <c r="AO8" s="378">
        <f>'三菜'!G34</f>
        <v>0</v>
      </c>
      <c r="AP8" s="413">
        <f t="shared" si="4"/>
        <v>0</v>
      </c>
      <c r="AQ8" s="441"/>
      <c r="AR8" s="378"/>
      <c r="AS8" s="334">
        <f aca="true" t="shared" si="8" ref="AS8:AS35">AR8*AN8</f>
        <v>0</v>
      </c>
      <c r="AT8" s="861"/>
      <c r="AU8" s="584" t="str">
        <f>'三菜'!E43</f>
        <v>紅蘿蔔中丁</v>
      </c>
      <c r="AV8" s="584"/>
      <c r="AW8" s="584"/>
      <c r="AX8" s="584"/>
      <c r="AY8" s="262">
        <f>'三菜'!F43</f>
        <v>1</v>
      </c>
      <c r="AZ8" s="294" t="str">
        <f>'三菜'!G43</f>
        <v>Kg</v>
      </c>
      <c r="BA8" s="422">
        <f t="shared" si="5"/>
        <v>4.524886877828054</v>
      </c>
      <c r="BB8" s="536"/>
    </row>
    <row r="9" spans="1:54" ht="15.75">
      <c r="A9" s="827"/>
      <c r="B9" s="861"/>
      <c r="C9" s="584" t="str">
        <f>'三菜'!E8</f>
        <v>蒜末</v>
      </c>
      <c r="D9" s="584"/>
      <c r="E9" s="584"/>
      <c r="F9" s="584"/>
      <c r="G9" s="274">
        <f>'三菜'!F8</f>
        <v>0.2</v>
      </c>
      <c r="H9" s="299" t="str">
        <f>'三菜'!G8</f>
        <v>Kg</v>
      </c>
      <c r="I9" s="391">
        <f t="shared" si="0"/>
        <v>0.9049773755656109</v>
      </c>
      <c r="J9" s="391"/>
      <c r="K9" s="351"/>
      <c r="L9" s="355">
        <f t="shared" si="1"/>
        <v>0</v>
      </c>
      <c r="M9" s="864"/>
      <c r="N9" s="584" t="str">
        <f>'三菜'!E17</f>
        <v>紅蘿蔔中丁</v>
      </c>
      <c r="O9" s="584"/>
      <c r="P9" s="584"/>
      <c r="Q9" s="584"/>
      <c r="R9" s="266">
        <f>'三菜'!F17</f>
        <v>1</v>
      </c>
      <c r="S9" s="294" t="str">
        <f>'三菜'!G17</f>
        <v>Kg</v>
      </c>
      <c r="T9" s="399">
        <f t="shared" si="2"/>
        <v>4.524886877828054</v>
      </c>
      <c r="U9" s="399"/>
      <c r="V9" s="360"/>
      <c r="W9" s="332">
        <f t="shared" si="6"/>
        <v>0</v>
      </c>
      <c r="X9" s="864"/>
      <c r="Y9" s="584" t="str">
        <f>'三菜'!E26</f>
        <v>絞肉-溫體</v>
      </c>
      <c r="Z9" s="584"/>
      <c r="AA9" s="584"/>
      <c r="AB9" s="584"/>
      <c r="AC9" s="270">
        <f>'三菜'!F26</f>
        <v>6</v>
      </c>
      <c r="AD9" s="303" t="str">
        <f>'三菜'!G26</f>
        <v>Kg</v>
      </c>
      <c r="AE9" s="407">
        <f t="shared" si="3"/>
        <v>27.149321266968325</v>
      </c>
      <c r="AF9" s="407"/>
      <c r="AG9" s="361"/>
      <c r="AH9" s="333">
        <f t="shared" si="7"/>
        <v>0</v>
      </c>
      <c r="AI9" s="864"/>
      <c r="AJ9" s="584">
        <f>'三菜'!E35</f>
        <v>0</v>
      </c>
      <c r="AK9" s="584"/>
      <c r="AL9" s="584"/>
      <c r="AM9" s="584"/>
      <c r="AN9" s="266">
        <f>'三菜'!F35</f>
        <v>0</v>
      </c>
      <c r="AO9" s="378">
        <f>'三菜'!G35</f>
        <v>0</v>
      </c>
      <c r="AP9" s="413">
        <f t="shared" si="4"/>
        <v>0</v>
      </c>
      <c r="AQ9" s="441"/>
      <c r="AR9" s="378"/>
      <c r="AS9" s="334">
        <f t="shared" si="8"/>
        <v>0</v>
      </c>
      <c r="AT9" s="861"/>
      <c r="AU9" s="584" t="str">
        <f>'三菜'!E44</f>
        <v>薑片</v>
      </c>
      <c r="AV9" s="584"/>
      <c r="AW9" s="584"/>
      <c r="AX9" s="584"/>
      <c r="AY9" s="262">
        <f>'三菜'!F44</f>
        <v>0.2</v>
      </c>
      <c r="AZ9" s="294" t="str">
        <f>'三菜'!G44</f>
        <v>Kg</v>
      </c>
      <c r="BA9" s="422">
        <f t="shared" si="5"/>
        <v>0.9049773755656109</v>
      </c>
      <c r="BB9" s="536"/>
    </row>
    <row r="10" spans="1:54" ht="15.75">
      <c r="A10" s="827"/>
      <c r="B10" s="861"/>
      <c r="C10" s="584">
        <f>'三菜'!E9</f>
        <v>0</v>
      </c>
      <c r="D10" s="584"/>
      <c r="E10" s="584"/>
      <c r="F10" s="584"/>
      <c r="G10" s="274">
        <f>'三菜'!F9</f>
        <v>0</v>
      </c>
      <c r="H10" s="299">
        <f>'三菜'!G9</f>
        <v>0</v>
      </c>
      <c r="I10" s="391">
        <f>G10*1000/$I$4</f>
        <v>0</v>
      </c>
      <c r="J10" s="391"/>
      <c r="K10" s="351"/>
      <c r="L10" s="355">
        <f t="shared" si="1"/>
        <v>0</v>
      </c>
      <c r="M10" s="864"/>
      <c r="N10" s="584" t="str">
        <f>'三菜'!E18</f>
        <v>薑片</v>
      </c>
      <c r="O10" s="584"/>
      <c r="P10" s="584"/>
      <c r="Q10" s="584"/>
      <c r="R10" s="266">
        <f>'三菜'!F18</f>
        <v>0.2</v>
      </c>
      <c r="S10" s="294" t="str">
        <f>'三菜'!G18</f>
        <v>Kg</v>
      </c>
      <c r="T10" s="399">
        <f t="shared" si="2"/>
        <v>0.9049773755656109</v>
      </c>
      <c r="U10" s="399"/>
      <c r="V10" s="360"/>
      <c r="W10" s="332">
        <f t="shared" si="6"/>
        <v>0</v>
      </c>
      <c r="X10" s="864"/>
      <c r="Y10" s="584" t="str">
        <f>'三菜'!E27</f>
        <v>洗選蛋</v>
      </c>
      <c r="Z10" s="584"/>
      <c r="AA10" s="584"/>
      <c r="AB10" s="584"/>
      <c r="AC10" s="270">
        <f>'三菜'!F27</f>
        <v>3</v>
      </c>
      <c r="AD10" s="303" t="str">
        <f>'三菜'!G27</f>
        <v>Kg</v>
      </c>
      <c r="AE10" s="407">
        <f t="shared" si="3"/>
        <v>13.574660633484163</v>
      </c>
      <c r="AF10" s="407"/>
      <c r="AG10" s="361"/>
      <c r="AH10" s="333">
        <f t="shared" si="7"/>
        <v>0</v>
      </c>
      <c r="AI10" s="864"/>
      <c r="AJ10" s="584">
        <f>'三菜'!E36</f>
        <v>0</v>
      </c>
      <c r="AK10" s="584"/>
      <c r="AL10" s="584"/>
      <c r="AM10" s="584"/>
      <c r="AN10" s="266">
        <f>'三菜'!F36</f>
        <v>0</v>
      </c>
      <c r="AO10" s="378">
        <f>'三菜'!G36</f>
        <v>0</v>
      </c>
      <c r="AP10" s="413">
        <f t="shared" si="4"/>
        <v>0</v>
      </c>
      <c r="AQ10" s="441"/>
      <c r="AR10" s="378"/>
      <c r="AS10" s="334">
        <f t="shared" si="8"/>
        <v>0</v>
      </c>
      <c r="AT10" s="861"/>
      <c r="AU10" s="584">
        <f>'三菜'!E45</f>
        <v>0</v>
      </c>
      <c r="AV10" s="584"/>
      <c r="AW10" s="584"/>
      <c r="AX10" s="584"/>
      <c r="AY10" s="262">
        <f>'三菜'!F45</f>
        <v>0</v>
      </c>
      <c r="AZ10" s="294">
        <f>'三菜'!G45</f>
        <v>0</v>
      </c>
      <c r="BA10" s="422">
        <f t="shared" si="5"/>
        <v>0</v>
      </c>
      <c r="BB10" s="536"/>
    </row>
    <row r="11" spans="1:54" ht="15.75">
      <c r="A11" s="827"/>
      <c r="B11" s="861"/>
      <c r="C11" s="584">
        <f>'三菜'!E10</f>
        <v>0</v>
      </c>
      <c r="D11" s="584"/>
      <c r="E11" s="584"/>
      <c r="F11" s="584"/>
      <c r="G11" s="274">
        <f>'三菜'!F10</f>
        <v>0</v>
      </c>
      <c r="H11" s="299">
        <f>'三菜'!G10</f>
        <v>0</v>
      </c>
      <c r="I11" s="391">
        <f t="shared" si="0"/>
        <v>0</v>
      </c>
      <c r="J11" s="391"/>
      <c r="K11" s="351"/>
      <c r="L11" s="355">
        <f t="shared" si="1"/>
        <v>0</v>
      </c>
      <c r="M11" s="864"/>
      <c r="N11" s="584">
        <f>'三菜'!E19</f>
        <v>0</v>
      </c>
      <c r="O11" s="584"/>
      <c r="P11" s="584"/>
      <c r="Q11" s="584"/>
      <c r="R11" s="266">
        <f>'三菜'!F19</f>
        <v>0</v>
      </c>
      <c r="S11" s="294">
        <f>'三菜'!G19</f>
        <v>0</v>
      </c>
      <c r="T11" s="399">
        <f t="shared" si="2"/>
        <v>0</v>
      </c>
      <c r="U11" s="399"/>
      <c r="V11" s="360"/>
      <c r="W11" s="332">
        <f t="shared" si="6"/>
        <v>0</v>
      </c>
      <c r="X11" s="864"/>
      <c r="Y11" s="584" t="str">
        <f>'三菜'!E28</f>
        <v>紅蘿蔔小丁</v>
      </c>
      <c r="Z11" s="584"/>
      <c r="AA11" s="584"/>
      <c r="AB11" s="584"/>
      <c r="AC11" s="270">
        <f>'三菜'!F28</f>
        <v>1</v>
      </c>
      <c r="AD11" s="303" t="str">
        <f>'三菜'!G28</f>
        <v>Kg</v>
      </c>
      <c r="AE11" s="407">
        <f t="shared" si="3"/>
        <v>4.524886877828054</v>
      </c>
      <c r="AF11" s="407"/>
      <c r="AG11" s="361"/>
      <c r="AH11" s="333">
        <f t="shared" si="7"/>
        <v>0</v>
      </c>
      <c r="AI11" s="864"/>
      <c r="AJ11" s="584">
        <f>'三菜'!E37</f>
        <v>0</v>
      </c>
      <c r="AK11" s="584"/>
      <c r="AL11" s="584"/>
      <c r="AM11" s="584"/>
      <c r="AN11" s="266">
        <f>'三菜'!F37</f>
        <v>0</v>
      </c>
      <c r="AO11" s="378">
        <f>'三菜'!G37</f>
        <v>0</v>
      </c>
      <c r="AP11" s="413">
        <f t="shared" si="4"/>
        <v>0</v>
      </c>
      <c r="AQ11" s="441"/>
      <c r="AR11" s="378"/>
      <c r="AS11" s="334">
        <f t="shared" si="8"/>
        <v>0</v>
      </c>
      <c r="AT11" s="861"/>
      <c r="AU11" s="584">
        <f>'三菜'!E46</f>
        <v>0</v>
      </c>
      <c r="AV11" s="584"/>
      <c r="AW11" s="584"/>
      <c r="AX11" s="584"/>
      <c r="AY11" s="262">
        <f>'三菜'!F46</f>
        <v>0</v>
      </c>
      <c r="AZ11" s="294">
        <f>'三菜'!G46</f>
        <v>0</v>
      </c>
      <c r="BA11" s="422">
        <f t="shared" si="5"/>
        <v>0</v>
      </c>
      <c r="BB11" s="536"/>
    </row>
    <row r="12" spans="1:54" ht="15.75">
      <c r="A12" s="827"/>
      <c r="B12" s="861"/>
      <c r="C12" s="584">
        <f>'三菜'!E11</f>
        <v>0</v>
      </c>
      <c r="D12" s="584"/>
      <c r="E12" s="584"/>
      <c r="F12" s="584"/>
      <c r="G12" s="274">
        <f>'三菜'!F11</f>
        <v>0</v>
      </c>
      <c r="H12" s="299">
        <f>'三菜'!G11</f>
        <v>0</v>
      </c>
      <c r="I12" s="391">
        <f t="shared" si="0"/>
        <v>0</v>
      </c>
      <c r="J12" s="391"/>
      <c r="K12" s="351"/>
      <c r="L12" s="355">
        <f t="shared" si="1"/>
        <v>0</v>
      </c>
      <c r="M12" s="864"/>
      <c r="N12" s="584">
        <f>'三菜'!E20</f>
        <v>0</v>
      </c>
      <c r="O12" s="584"/>
      <c r="P12" s="584"/>
      <c r="Q12" s="584"/>
      <c r="R12" s="266">
        <f>'三菜'!F20</f>
        <v>0</v>
      </c>
      <c r="S12" s="294">
        <f>'三菜'!G20</f>
        <v>0</v>
      </c>
      <c r="T12" s="399">
        <f t="shared" si="2"/>
        <v>0</v>
      </c>
      <c r="U12" s="399"/>
      <c r="V12" s="360"/>
      <c r="W12" s="332">
        <f t="shared" si="6"/>
        <v>0</v>
      </c>
      <c r="X12" s="864"/>
      <c r="Y12" s="584">
        <f>'三菜'!E29</f>
        <v>0</v>
      </c>
      <c r="Z12" s="584"/>
      <c r="AA12" s="584"/>
      <c r="AB12" s="584"/>
      <c r="AC12" s="270">
        <f>'三菜'!F29</f>
        <v>0</v>
      </c>
      <c r="AD12" s="303">
        <f>'三菜'!G29</f>
        <v>0</v>
      </c>
      <c r="AE12" s="407">
        <f t="shared" si="3"/>
        <v>0</v>
      </c>
      <c r="AF12" s="407"/>
      <c r="AG12" s="361"/>
      <c r="AH12" s="333">
        <f t="shared" si="7"/>
        <v>0</v>
      </c>
      <c r="AI12" s="864"/>
      <c r="AJ12" s="584">
        <f>'三菜'!E38</f>
        <v>0</v>
      </c>
      <c r="AK12" s="584"/>
      <c r="AL12" s="584"/>
      <c r="AM12" s="584"/>
      <c r="AN12" s="266">
        <f>'三菜'!F38</f>
        <v>0</v>
      </c>
      <c r="AO12" s="378">
        <f>'三菜'!G38</f>
        <v>0</v>
      </c>
      <c r="AP12" s="413">
        <f t="shared" si="4"/>
        <v>0</v>
      </c>
      <c r="AQ12" s="441"/>
      <c r="AR12" s="378"/>
      <c r="AS12" s="334">
        <f t="shared" si="8"/>
        <v>0</v>
      </c>
      <c r="AT12" s="861"/>
      <c r="AU12" s="584">
        <f>'三菜'!E47</f>
        <v>0</v>
      </c>
      <c r="AV12" s="584"/>
      <c r="AW12" s="584"/>
      <c r="AX12" s="584"/>
      <c r="AY12" s="262">
        <f>'三菜'!F47</f>
        <v>0</v>
      </c>
      <c r="AZ12" s="294">
        <f>'三菜'!G47</f>
        <v>0</v>
      </c>
      <c r="BA12" s="422">
        <f t="shared" si="5"/>
        <v>0</v>
      </c>
      <c r="BB12" s="536"/>
    </row>
    <row r="13" spans="1:54" ht="15.75">
      <c r="A13" s="827"/>
      <c r="B13" s="861"/>
      <c r="C13" s="584">
        <f>'三菜'!E12</f>
        <v>0</v>
      </c>
      <c r="D13" s="584"/>
      <c r="E13" s="584"/>
      <c r="F13" s="584"/>
      <c r="G13" s="274">
        <f>'三菜'!F12</f>
        <v>0</v>
      </c>
      <c r="H13" s="299">
        <f>'三菜'!G12</f>
        <v>0</v>
      </c>
      <c r="I13" s="391">
        <f t="shared" si="0"/>
        <v>0</v>
      </c>
      <c r="J13" s="391"/>
      <c r="K13" s="351"/>
      <c r="L13" s="355">
        <f t="shared" si="1"/>
        <v>0</v>
      </c>
      <c r="M13" s="864"/>
      <c r="N13" s="584">
        <f>'三菜'!E21</f>
        <v>0</v>
      </c>
      <c r="O13" s="584"/>
      <c r="P13" s="584"/>
      <c r="Q13" s="584"/>
      <c r="R13" s="266">
        <f>'三菜'!F21</f>
        <v>0</v>
      </c>
      <c r="S13" s="294">
        <f>'三菜'!G21</f>
        <v>0</v>
      </c>
      <c r="T13" s="399">
        <f t="shared" si="2"/>
        <v>0</v>
      </c>
      <c r="U13" s="399"/>
      <c r="V13" s="360"/>
      <c r="W13" s="332">
        <f t="shared" si="6"/>
        <v>0</v>
      </c>
      <c r="X13" s="864"/>
      <c r="Y13" s="584">
        <f>'三菜'!E30</f>
        <v>0</v>
      </c>
      <c r="Z13" s="584"/>
      <c r="AA13" s="584"/>
      <c r="AB13" s="584"/>
      <c r="AC13" s="270">
        <f>'三菜'!F30</f>
        <v>0</v>
      </c>
      <c r="AD13" s="303">
        <f>'三菜'!G30</f>
        <v>0</v>
      </c>
      <c r="AE13" s="407">
        <f t="shared" si="3"/>
        <v>0</v>
      </c>
      <c r="AF13" s="407"/>
      <c r="AG13" s="361"/>
      <c r="AH13" s="333">
        <f t="shared" si="7"/>
        <v>0</v>
      </c>
      <c r="AI13" s="864"/>
      <c r="AJ13" s="584">
        <f>'三菜'!E39</f>
        <v>0</v>
      </c>
      <c r="AK13" s="584"/>
      <c r="AL13" s="584"/>
      <c r="AM13" s="584"/>
      <c r="AN13" s="266">
        <f>'三菜'!F39</f>
        <v>0</v>
      </c>
      <c r="AO13" s="378">
        <f>'三菜'!G39</f>
        <v>0</v>
      </c>
      <c r="AP13" s="413">
        <f t="shared" si="4"/>
        <v>0</v>
      </c>
      <c r="AQ13" s="441"/>
      <c r="AR13" s="378"/>
      <c r="AS13" s="334">
        <f t="shared" si="8"/>
        <v>0</v>
      </c>
      <c r="AT13" s="861"/>
      <c r="AU13" s="584">
        <f>'三菜'!E48</f>
        <v>0</v>
      </c>
      <c r="AV13" s="584"/>
      <c r="AW13" s="584"/>
      <c r="AX13" s="584"/>
      <c r="AY13" s="262">
        <f>'三菜'!F48</f>
        <v>0</v>
      </c>
      <c r="AZ13" s="294">
        <f>'三菜'!G48</f>
        <v>0</v>
      </c>
      <c r="BA13" s="422">
        <f t="shared" si="5"/>
        <v>0</v>
      </c>
      <c r="BB13" s="536"/>
    </row>
    <row r="14" spans="1:54" ht="16.5" thickBot="1">
      <c r="A14" s="827"/>
      <c r="B14" s="862"/>
      <c r="C14" s="871"/>
      <c r="D14" s="871"/>
      <c r="E14" s="871"/>
      <c r="F14" s="871"/>
      <c r="G14" s="275"/>
      <c r="H14" s="289"/>
      <c r="I14" s="392">
        <f t="shared" si="0"/>
        <v>0</v>
      </c>
      <c r="J14" s="392"/>
      <c r="K14" s="358"/>
      <c r="L14" s="331">
        <f t="shared" si="1"/>
        <v>0</v>
      </c>
      <c r="M14" s="865"/>
      <c r="N14" s="871"/>
      <c r="O14" s="871"/>
      <c r="P14" s="871"/>
      <c r="Q14" s="871"/>
      <c r="R14" s="276"/>
      <c r="S14" s="300"/>
      <c r="T14" s="400">
        <f t="shared" si="2"/>
        <v>0</v>
      </c>
      <c r="U14" s="400"/>
      <c r="V14" s="364"/>
      <c r="W14" s="344">
        <f t="shared" si="6"/>
        <v>0</v>
      </c>
      <c r="X14" s="865"/>
      <c r="Y14" s="871"/>
      <c r="Z14" s="871"/>
      <c r="AA14" s="871"/>
      <c r="AB14" s="871"/>
      <c r="AC14" s="277"/>
      <c r="AD14" s="301"/>
      <c r="AE14" s="408">
        <f t="shared" si="3"/>
        <v>0</v>
      </c>
      <c r="AF14" s="408"/>
      <c r="AG14" s="367"/>
      <c r="AH14" s="345">
        <f t="shared" si="7"/>
        <v>0</v>
      </c>
      <c r="AI14" s="865"/>
      <c r="AJ14" s="871"/>
      <c r="AK14" s="871"/>
      <c r="AL14" s="871"/>
      <c r="AM14" s="871"/>
      <c r="AN14" s="276"/>
      <c r="AO14" s="379"/>
      <c r="AP14" s="414">
        <f t="shared" si="4"/>
        <v>0</v>
      </c>
      <c r="AQ14" s="442"/>
      <c r="AR14" s="384"/>
      <c r="AS14" s="346">
        <f t="shared" si="8"/>
        <v>0</v>
      </c>
      <c r="AT14" s="862"/>
      <c r="AU14" s="871"/>
      <c r="AV14" s="871"/>
      <c r="AW14" s="871"/>
      <c r="AX14" s="871"/>
      <c r="AY14" s="278"/>
      <c r="AZ14" s="300"/>
      <c r="BA14" s="423">
        <f t="shared" si="5"/>
        <v>0</v>
      </c>
      <c r="BB14" s="536"/>
    </row>
    <row r="15" spans="1:54" ht="17.25" customHeight="1">
      <c r="A15" s="827" t="s">
        <v>178</v>
      </c>
      <c r="B15" s="840" t="str">
        <f>'三菜'!H4</f>
        <v>洋蔥炒蛋</v>
      </c>
      <c r="C15" s="593" t="str">
        <f>'三菜'!H5</f>
        <v>洗選蛋</v>
      </c>
      <c r="D15" s="593"/>
      <c r="E15" s="593"/>
      <c r="F15" s="593"/>
      <c r="G15" s="265">
        <f>'三菜'!I5</f>
        <v>8.5</v>
      </c>
      <c r="H15" s="290" t="str">
        <f>'三菜'!J5</f>
        <v>Kg</v>
      </c>
      <c r="I15" s="390">
        <f t="shared" si="0"/>
        <v>38.46153846153846</v>
      </c>
      <c r="J15" s="390"/>
      <c r="K15" s="355"/>
      <c r="L15" s="355">
        <f t="shared" si="1"/>
        <v>0</v>
      </c>
      <c r="M15" s="849" t="str">
        <f>'三菜'!H13</f>
        <v>刺瓜炒貢丸</v>
      </c>
      <c r="N15" s="593" t="str">
        <f>'三菜'!H14</f>
        <v>刺瓜切片</v>
      </c>
      <c r="O15" s="593"/>
      <c r="P15" s="593"/>
      <c r="Q15" s="593"/>
      <c r="R15" s="265">
        <f>'三菜'!I14</f>
        <v>14</v>
      </c>
      <c r="S15" s="293" t="str">
        <f>'三菜'!J14</f>
        <v>Kg</v>
      </c>
      <c r="T15" s="398">
        <f t="shared" si="2"/>
        <v>63.34841628959276</v>
      </c>
      <c r="U15" s="398"/>
      <c r="V15" s="363"/>
      <c r="W15" s="343">
        <f t="shared" si="6"/>
        <v>0</v>
      </c>
      <c r="X15" s="849" t="str">
        <f>'三菜'!H22</f>
        <v>肉包</v>
      </c>
      <c r="Y15" s="593" t="str">
        <f>'三菜'!H23</f>
        <v>肉包(65g)</v>
      </c>
      <c r="Z15" s="593"/>
      <c r="AA15" s="593"/>
      <c r="AB15" s="593"/>
      <c r="AC15" s="265">
        <f>'三菜'!I23</f>
        <v>231</v>
      </c>
      <c r="AD15" s="293" t="str">
        <f>'三菜'!J23</f>
        <v>個</v>
      </c>
      <c r="AE15" s="406">
        <f t="shared" si="3"/>
        <v>1045.2488687782804</v>
      </c>
      <c r="AF15" s="406"/>
      <c r="AG15" s="366"/>
      <c r="AH15" s="342">
        <f t="shared" si="7"/>
        <v>0</v>
      </c>
      <c r="AI15" s="849" t="str">
        <f>'三菜'!H31</f>
        <v>白菜滷</v>
      </c>
      <c r="AJ15" s="593" t="str">
        <f>'三菜'!H32</f>
        <v>大白菜切段</v>
      </c>
      <c r="AK15" s="593"/>
      <c r="AL15" s="593"/>
      <c r="AM15" s="593"/>
      <c r="AN15" s="265">
        <f>'三菜'!I32</f>
        <v>14</v>
      </c>
      <c r="AO15" s="380" t="str">
        <f>'三菜'!J32</f>
        <v>Kg</v>
      </c>
      <c r="AP15" s="412">
        <f t="shared" si="4"/>
        <v>63.34841628959276</v>
      </c>
      <c r="AQ15" s="440"/>
      <c r="AR15" s="385"/>
      <c r="AS15" s="341">
        <f t="shared" si="8"/>
        <v>0</v>
      </c>
      <c r="AT15" s="840" t="str">
        <f>'三菜'!H40</f>
        <v>古早味蒸蛋</v>
      </c>
      <c r="AU15" s="593" t="str">
        <f>'三菜'!H41</f>
        <v>洗選蛋</v>
      </c>
      <c r="AV15" s="593"/>
      <c r="AW15" s="593"/>
      <c r="AX15" s="593"/>
      <c r="AY15" s="261">
        <f>'三菜'!I41</f>
        <v>12</v>
      </c>
      <c r="AZ15" s="335" t="str">
        <f>'三菜'!J41</f>
        <v>Kg</v>
      </c>
      <c r="BA15" s="421">
        <f t="shared" si="5"/>
        <v>54.29864253393665</v>
      </c>
      <c r="BB15" s="536"/>
    </row>
    <row r="16" spans="1:54" ht="15.75">
      <c r="A16" s="827"/>
      <c r="B16" s="841"/>
      <c r="C16" s="584" t="str">
        <f>'三菜'!H6</f>
        <v>洋蔥切絲</v>
      </c>
      <c r="D16" s="584"/>
      <c r="E16" s="584"/>
      <c r="F16" s="584"/>
      <c r="G16" s="266">
        <f>'三菜'!I6</f>
        <v>6.5</v>
      </c>
      <c r="H16" s="291" t="str">
        <f>'三菜'!J6</f>
        <v>Kg</v>
      </c>
      <c r="I16" s="391">
        <f t="shared" si="0"/>
        <v>29.41176470588235</v>
      </c>
      <c r="J16" s="391"/>
      <c r="K16" s="351"/>
      <c r="L16" s="355">
        <f t="shared" si="1"/>
        <v>0</v>
      </c>
      <c r="M16" s="850"/>
      <c r="N16" s="584" t="str">
        <f>'三菜'!H15</f>
        <v>貢丸切片-加</v>
      </c>
      <c r="O16" s="584"/>
      <c r="P16" s="584"/>
      <c r="Q16" s="584"/>
      <c r="R16" s="266">
        <f>'三菜'!I15</f>
        <v>2</v>
      </c>
      <c r="S16" s="294" t="str">
        <f>'三菜'!J15</f>
        <v>Kg</v>
      </c>
      <c r="T16" s="399">
        <f t="shared" si="2"/>
        <v>9.049773755656108</v>
      </c>
      <c r="U16" s="399"/>
      <c r="V16" s="360"/>
      <c r="W16" s="332">
        <f t="shared" si="6"/>
        <v>0</v>
      </c>
      <c r="X16" s="850"/>
      <c r="Y16" s="584">
        <f>'三菜'!H24</f>
        <v>0</v>
      </c>
      <c r="Z16" s="584"/>
      <c r="AA16" s="584"/>
      <c r="AB16" s="584"/>
      <c r="AC16" s="266">
        <f>'三菜'!I24</f>
        <v>0</v>
      </c>
      <c r="AD16" s="294">
        <f>'三菜'!J24</f>
        <v>0</v>
      </c>
      <c r="AE16" s="407">
        <f t="shared" si="3"/>
        <v>0</v>
      </c>
      <c r="AF16" s="407"/>
      <c r="AG16" s="361"/>
      <c r="AH16" s="333">
        <f t="shared" si="7"/>
        <v>0</v>
      </c>
      <c r="AI16" s="850"/>
      <c r="AJ16" s="584" t="str">
        <f>'三菜'!H33</f>
        <v>赤肉羹-加</v>
      </c>
      <c r="AK16" s="584"/>
      <c r="AL16" s="584"/>
      <c r="AM16" s="584"/>
      <c r="AN16" s="266">
        <f>'三菜'!I33</f>
        <v>2</v>
      </c>
      <c r="AO16" s="381" t="str">
        <f>'三菜'!J33</f>
        <v>Kg</v>
      </c>
      <c r="AP16" s="413">
        <f t="shared" si="4"/>
        <v>9.049773755656108</v>
      </c>
      <c r="AQ16" s="441"/>
      <c r="AR16" s="378"/>
      <c r="AS16" s="334">
        <f t="shared" si="8"/>
        <v>0</v>
      </c>
      <c r="AT16" s="841"/>
      <c r="AU16" s="584" t="str">
        <f>'三菜'!H42</f>
        <v>油蔥酥(包)</v>
      </c>
      <c r="AV16" s="584"/>
      <c r="AW16" s="584"/>
      <c r="AX16" s="584"/>
      <c r="AY16" s="262">
        <f>'三菜'!I42</f>
        <v>2</v>
      </c>
      <c r="AZ16" s="336" t="str">
        <f>'三菜'!J42</f>
        <v>包</v>
      </c>
      <c r="BA16" s="422">
        <f t="shared" si="5"/>
        <v>9.049773755656108</v>
      </c>
      <c r="BB16" s="536"/>
    </row>
    <row r="17" spans="1:54" ht="15.75">
      <c r="A17" s="827"/>
      <c r="B17" s="841"/>
      <c r="C17" s="584" t="str">
        <f>'三菜'!H7</f>
        <v>紅蘿蔔切絲</v>
      </c>
      <c r="D17" s="584"/>
      <c r="E17" s="584"/>
      <c r="F17" s="584"/>
      <c r="G17" s="266">
        <f>'三菜'!I7</f>
        <v>2.5</v>
      </c>
      <c r="H17" s="291" t="str">
        <f>'三菜'!J7</f>
        <v>Kg</v>
      </c>
      <c r="I17" s="391">
        <f t="shared" si="0"/>
        <v>11.312217194570136</v>
      </c>
      <c r="J17" s="391"/>
      <c r="K17" s="351"/>
      <c r="L17" s="355">
        <f t="shared" si="1"/>
        <v>0</v>
      </c>
      <c r="M17" s="850"/>
      <c r="N17" s="584" t="str">
        <f>'三菜'!H16</f>
        <v>紅蘿蔔切片</v>
      </c>
      <c r="O17" s="584"/>
      <c r="P17" s="584"/>
      <c r="Q17" s="584"/>
      <c r="R17" s="266">
        <f>'三菜'!I16</f>
        <v>1</v>
      </c>
      <c r="S17" s="294" t="str">
        <f>'三菜'!J16</f>
        <v>Kg</v>
      </c>
      <c r="T17" s="399">
        <f t="shared" si="2"/>
        <v>4.524886877828054</v>
      </c>
      <c r="U17" s="399"/>
      <c r="V17" s="360"/>
      <c r="W17" s="332">
        <f t="shared" si="6"/>
        <v>0</v>
      </c>
      <c r="X17" s="850"/>
      <c r="Y17" s="584">
        <f>'三菜'!H25</f>
        <v>0</v>
      </c>
      <c r="Z17" s="584"/>
      <c r="AA17" s="584"/>
      <c r="AB17" s="584"/>
      <c r="AC17" s="266">
        <f>'三菜'!I25</f>
        <v>0</v>
      </c>
      <c r="AD17" s="294">
        <f>'三菜'!J25</f>
        <v>0</v>
      </c>
      <c r="AE17" s="407">
        <f t="shared" si="3"/>
        <v>0</v>
      </c>
      <c r="AF17" s="407"/>
      <c r="AG17" s="361"/>
      <c r="AH17" s="333">
        <f t="shared" si="7"/>
        <v>0</v>
      </c>
      <c r="AI17" s="850"/>
      <c r="AJ17" s="584" t="str">
        <f>'三菜'!H34</f>
        <v>油豆皮(非)-富</v>
      </c>
      <c r="AK17" s="584"/>
      <c r="AL17" s="584"/>
      <c r="AM17" s="584"/>
      <c r="AN17" s="266">
        <f>'三菜'!I34</f>
        <v>1</v>
      </c>
      <c r="AO17" s="381" t="str">
        <f>'三菜'!J34</f>
        <v>Kg</v>
      </c>
      <c r="AP17" s="413">
        <f t="shared" si="4"/>
        <v>4.524886877828054</v>
      </c>
      <c r="AQ17" s="441"/>
      <c r="AR17" s="378"/>
      <c r="AS17" s="334">
        <f t="shared" si="8"/>
        <v>0</v>
      </c>
      <c r="AT17" s="841"/>
      <c r="AU17" s="584">
        <f>'三菜'!H43</f>
        <v>0</v>
      </c>
      <c r="AV17" s="584"/>
      <c r="AW17" s="584"/>
      <c r="AX17" s="584"/>
      <c r="AY17" s="262">
        <f>'三菜'!I43</f>
        <v>0</v>
      </c>
      <c r="AZ17" s="336">
        <f>'三菜'!J43</f>
        <v>0</v>
      </c>
      <c r="BA17" s="422">
        <f t="shared" si="5"/>
        <v>0</v>
      </c>
      <c r="BB17" s="536"/>
    </row>
    <row r="18" spans="1:54" ht="15.75">
      <c r="A18" s="827"/>
      <c r="B18" s="841"/>
      <c r="C18" s="584">
        <f>'三菜'!H8</f>
        <v>0</v>
      </c>
      <c r="D18" s="584"/>
      <c r="E18" s="584"/>
      <c r="F18" s="584"/>
      <c r="G18" s="266">
        <f>'三菜'!I8</f>
        <v>0</v>
      </c>
      <c r="H18" s="291">
        <f>'三菜'!J8</f>
        <v>0</v>
      </c>
      <c r="I18" s="391">
        <f t="shared" si="0"/>
        <v>0</v>
      </c>
      <c r="J18" s="391"/>
      <c r="K18" s="351"/>
      <c r="L18" s="355">
        <f t="shared" si="1"/>
        <v>0</v>
      </c>
      <c r="M18" s="850"/>
      <c r="N18" s="584" t="str">
        <f>'三菜'!H17</f>
        <v>濕木耳切絲</v>
      </c>
      <c r="O18" s="584"/>
      <c r="P18" s="584"/>
      <c r="Q18" s="584"/>
      <c r="R18" s="266">
        <f>'三菜'!I17</f>
        <v>0.3</v>
      </c>
      <c r="S18" s="294" t="str">
        <f>'三菜'!J17</f>
        <v>Kg</v>
      </c>
      <c r="T18" s="399">
        <f t="shared" si="2"/>
        <v>1.3574660633484164</v>
      </c>
      <c r="U18" s="399"/>
      <c r="V18" s="360"/>
      <c r="W18" s="332">
        <f t="shared" si="6"/>
        <v>0</v>
      </c>
      <c r="X18" s="850"/>
      <c r="Y18" s="584">
        <f>'三菜'!H26</f>
        <v>0</v>
      </c>
      <c r="Z18" s="584"/>
      <c r="AA18" s="584"/>
      <c r="AB18" s="584"/>
      <c r="AC18" s="266">
        <f>'三菜'!I26</f>
        <v>0</v>
      </c>
      <c r="AD18" s="294">
        <f>'三菜'!J26</f>
        <v>0</v>
      </c>
      <c r="AE18" s="407">
        <f t="shared" si="3"/>
        <v>0</v>
      </c>
      <c r="AF18" s="407"/>
      <c r="AG18" s="361"/>
      <c r="AH18" s="333">
        <f t="shared" si="7"/>
        <v>0</v>
      </c>
      <c r="AI18" s="850"/>
      <c r="AJ18" s="584" t="str">
        <f>'三菜'!H35</f>
        <v>紅蘿蔔切絲</v>
      </c>
      <c r="AK18" s="584"/>
      <c r="AL18" s="584"/>
      <c r="AM18" s="584"/>
      <c r="AN18" s="266">
        <f>'三菜'!I35</f>
        <v>1</v>
      </c>
      <c r="AO18" s="381" t="str">
        <f>'三菜'!J35</f>
        <v>Kg</v>
      </c>
      <c r="AP18" s="413">
        <f t="shared" si="4"/>
        <v>4.524886877828054</v>
      </c>
      <c r="AQ18" s="441"/>
      <c r="AR18" s="378"/>
      <c r="AS18" s="334">
        <f t="shared" si="8"/>
        <v>0</v>
      </c>
      <c r="AT18" s="841"/>
      <c r="AU18" s="584">
        <f>'三菜'!H44</f>
        <v>0</v>
      </c>
      <c r="AV18" s="584"/>
      <c r="AW18" s="584"/>
      <c r="AX18" s="584"/>
      <c r="AY18" s="262">
        <f>'三菜'!I44</f>
        <v>0</v>
      </c>
      <c r="AZ18" s="336">
        <f>'三菜'!J44</f>
        <v>0</v>
      </c>
      <c r="BA18" s="422">
        <f t="shared" si="5"/>
        <v>0</v>
      </c>
      <c r="BB18" s="536"/>
    </row>
    <row r="19" spans="1:54" ht="15.75">
      <c r="A19" s="827"/>
      <c r="B19" s="841"/>
      <c r="C19" s="584">
        <f>'三菜'!H9</f>
        <v>0</v>
      </c>
      <c r="D19" s="584"/>
      <c r="E19" s="584"/>
      <c r="F19" s="584"/>
      <c r="G19" s="266">
        <f>'三菜'!I9</f>
        <v>0</v>
      </c>
      <c r="H19" s="291">
        <f>'三菜'!J9</f>
        <v>0</v>
      </c>
      <c r="I19" s="391">
        <f t="shared" si="0"/>
        <v>0</v>
      </c>
      <c r="J19" s="391"/>
      <c r="K19" s="351"/>
      <c r="L19" s="355">
        <f t="shared" si="1"/>
        <v>0</v>
      </c>
      <c r="M19" s="850"/>
      <c r="N19" s="584" t="str">
        <f>'三菜'!H18</f>
        <v>蒜末</v>
      </c>
      <c r="O19" s="584"/>
      <c r="P19" s="584"/>
      <c r="Q19" s="584"/>
      <c r="R19" s="266">
        <f>'三菜'!I18</f>
        <v>0.2</v>
      </c>
      <c r="S19" s="294" t="str">
        <f>'三菜'!J18</f>
        <v>Kg</v>
      </c>
      <c r="T19" s="399">
        <f t="shared" si="2"/>
        <v>0.9049773755656109</v>
      </c>
      <c r="U19" s="399"/>
      <c r="V19" s="360"/>
      <c r="W19" s="332">
        <f t="shared" si="6"/>
        <v>0</v>
      </c>
      <c r="X19" s="850"/>
      <c r="Y19" s="584">
        <f>'三菜'!H27</f>
        <v>0</v>
      </c>
      <c r="Z19" s="584"/>
      <c r="AA19" s="584"/>
      <c r="AB19" s="584"/>
      <c r="AC19" s="266">
        <f>'三菜'!I27</f>
        <v>0</v>
      </c>
      <c r="AD19" s="294">
        <f>'三菜'!J27</f>
        <v>0</v>
      </c>
      <c r="AE19" s="407">
        <f t="shared" si="3"/>
        <v>0</v>
      </c>
      <c r="AF19" s="407"/>
      <c r="AG19" s="361"/>
      <c r="AH19" s="333">
        <f t="shared" si="7"/>
        <v>0</v>
      </c>
      <c r="AI19" s="850"/>
      <c r="AJ19" s="584" t="str">
        <f>'三菜'!H36</f>
        <v>蒜末</v>
      </c>
      <c r="AK19" s="584"/>
      <c r="AL19" s="584"/>
      <c r="AM19" s="584"/>
      <c r="AN19" s="266">
        <f>'三菜'!I36</f>
        <v>0.2</v>
      </c>
      <c r="AO19" s="381" t="str">
        <f>'三菜'!J36</f>
        <v>Kg</v>
      </c>
      <c r="AP19" s="413">
        <f t="shared" si="4"/>
        <v>0.9049773755656109</v>
      </c>
      <c r="AQ19" s="441"/>
      <c r="AR19" s="378"/>
      <c r="AS19" s="334">
        <f t="shared" si="8"/>
        <v>0</v>
      </c>
      <c r="AT19" s="841"/>
      <c r="AU19" s="584">
        <f>'三菜'!H45</f>
        <v>0</v>
      </c>
      <c r="AV19" s="584"/>
      <c r="AW19" s="584"/>
      <c r="AX19" s="584"/>
      <c r="AY19" s="262">
        <f>'三菜'!I45</f>
        <v>0</v>
      </c>
      <c r="AZ19" s="336">
        <f>'三菜'!J45</f>
        <v>0</v>
      </c>
      <c r="BA19" s="422">
        <f t="shared" si="5"/>
        <v>0</v>
      </c>
      <c r="BB19" s="536"/>
    </row>
    <row r="20" spans="1:54" ht="15.75">
      <c r="A20" s="827"/>
      <c r="B20" s="841"/>
      <c r="C20" s="584">
        <f>'三菜'!H10</f>
        <v>0</v>
      </c>
      <c r="D20" s="584"/>
      <c r="E20" s="584"/>
      <c r="F20" s="584"/>
      <c r="G20" s="266">
        <f>'三菜'!I10</f>
        <v>0</v>
      </c>
      <c r="H20" s="291">
        <f>'三菜'!J10</f>
        <v>0</v>
      </c>
      <c r="I20" s="391">
        <f t="shared" si="0"/>
        <v>0</v>
      </c>
      <c r="J20" s="391"/>
      <c r="K20" s="351"/>
      <c r="L20" s="355">
        <f t="shared" si="1"/>
        <v>0</v>
      </c>
      <c r="M20" s="850"/>
      <c r="N20" s="584">
        <f>'三菜'!H19</f>
        <v>0</v>
      </c>
      <c r="O20" s="584"/>
      <c r="P20" s="584"/>
      <c r="Q20" s="584"/>
      <c r="R20" s="266">
        <f>'三菜'!I19</f>
        <v>0</v>
      </c>
      <c r="S20" s="294">
        <f>'三菜'!J19</f>
        <v>0</v>
      </c>
      <c r="T20" s="399">
        <f t="shared" si="2"/>
        <v>0</v>
      </c>
      <c r="U20" s="399"/>
      <c r="V20" s="360"/>
      <c r="W20" s="332">
        <f t="shared" si="6"/>
        <v>0</v>
      </c>
      <c r="X20" s="850"/>
      <c r="Y20" s="584">
        <f>'三菜'!H28</f>
        <v>0</v>
      </c>
      <c r="Z20" s="584"/>
      <c r="AA20" s="584"/>
      <c r="AB20" s="584"/>
      <c r="AC20" s="266">
        <f>'三菜'!I28</f>
        <v>0</v>
      </c>
      <c r="AD20" s="294">
        <f>'三菜'!J28</f>
        <v>0</v>
      </c>
      <c r="AE20" s="407">
        <f t="shared" si="3"/>
        <v>0</v>
      </c>
      <c r="AF20" s="407"/>
      <c r="AG20" s="361"/>
      <c r="AH20" s="333">
        <f t="shared" si="7"/>
        <v>0</v>
      </c>
      <c r="AI20" s="850"/>
      <c r="AJ20" s="584">
        <f>'三菜'!H37</f>
        <v>0</v>
      </c>
      <c r="AK20" s="584"/>
      <c r="AL20" s="584"/>
      <c r="AM20" s="584"/>
      <c r="AN20" s="266">
        <f>'三菜'!I37</f>
        <v>0</v>
      </c>
      <c r="AO20" s="381">
        <f>'三菜'!J37</f>
        <v>0</v>
      </c>
      <c r="AP20" s="413">
        <f t="shared" si="4"/>
        <v>0</v>
      </c>
      <c r="AQ20" s="441"/>
      <c r="AR20" s="378"/>
      <c r="AS20" s="334">
        <f t="shared" si="8"/>
        <v>0</v>
      </c>
      <c r="AT20" s="841"/>
      <c r="AU20" s="584">
        <f>'三菜'!H46</f>
        <v>0</v>
      </c>
      <c r="AV20" s="584"/>
      <c r="AW20" s="584"/>
      <c r="AX20" s="584"/>
      <c r="AY20" s="262">
        <f>'三菜'!I46</f>
        <v>0</v>
      </c>
      <c r="AZ20" s="336">
        <f>'三菜'!J46</f>
        <v>0</v>
      </c>
      <c r="BA20" s="422">
        <f t="shared" si="5"/>
        <v>0</v>
      </c>
      <c r="BB20" s="536"/>
    </row>
    <row r="21" spans="1:54" ht="15.75">
      <c r="A21" s="827"/>
      <c r="B21" s="841"/>
      <c r="C21" s="584">
        <f>'三菜'!H11</f>
        <v>0</v>
      </c>
      <c r="D21" s="584"/>
      <c r="E21" s="584"/>
      <c r="F21" s="584"/>
      <c r="G21" s="266">
        <f>'三菜'!I11</f>
        <v>0</v>
      </c>
      <c r="H21" s="291">
        <f>'三菜'!J11</f>
        <v>0</v>
      </c>
      <c r="I21" s="391">
        <f t="shared" si="0"/>
        <v>0</v>
      </c>
      <c r="J21" s="391"/>
      <c r="K21" s="351"/>
      <c r="L21" s="355">
        <f t="shared" si="1"/>
        <v>0</v>
      </c>
      <c r="M21" s="850"/>
      <c r="N21" s="584">
        <f>'三菜'!H20</f>
        <v>0</v>
      </c>
      <c r="O21" s="584"/>
      <c r="P21" s="584"/>
      <c r="Q21" s="584"/>
      <c r="R21" s="266">
        <f>'三菜'!I20</f>
        <v>0</v>
      </c>
      <c r="S21" s="294">
        <f>'三菜'!J20</f>
        <v>0</v>
      </c>
      <c r="T21" s="399">
        <f t="shared" si="2"/>
        <v>0</v>
      </c>
      <c r="U21" s="399"/>
      <c r="V21" s="360"/>
      <c r="W21" s="332">
        <f t="shared" si="6"/>
        <v>0</v>
      </c>
      <c r="X21" s="850"/>
      <c r="Y21" s="584">
        <f>'三菜'!H29</f>
        <v>0</v>
      </c>
      <c r="Z21" s="584"/>
      <c r="AA21" s="584"/>
      <c r="AB21" s="584"/>
      <c r="AC21" s="266">
        <f>'三菜'!I29</f>
        <v>0</v>
      </c>
      <c r="AD21" s="294">
        <f>'三菜'!J29</f>
        <v>0</v>
      </c>
      <c r="AE21" s="407">
        <f t="shared" si="3"/>
        <v>0</v>
      </c>
      <c r="AF21" s="407"/>
      <c r="AG21" s="361"/>
      <c r="AH21" s="333">
        <f t="shared" si="7"/>
        <v>0</v>
      </c>
      <c r="AI21" s="850"/>
      <c r="AJ21" s="584">
        <f>'三菜'!H38</f>
        <v>0</v>
      </c>
      <c r="AK21" s="584"/>
      <c r="AL21" s="584"/>
      <c r="AM21" s="584"/>
      <c r="AN21" s="266">
        <f>'三菜'!I38</f>
        <v>0</v>
      </c>
      <c r="AO21" s="381">
        <f>'三菜'!J38</f>
        <v>0</v>
      </c>
      <c r="AP21" s="413">
        <f t="shared" si="4"/>
        <v>0</v>
      </c>
      <c r="AQ21" s="441"/>
      <c r="AR21" s="378"/>
      <c r="AS21" s="334">
        <f t="shared" si="8"/>
        <v>0</v>
      </c>
      <c r="AT21" s="841"/>
      <c r="AU21" s="584">
        <f>'三菜'!H47</f>
        <v>0</v>
      </c>
      <c r="AV21" s="584"/>
      <c r="AW21" s="584"/>
      <c r="AX21" s="584"/>
      <c r="AY21" s="262">
        <f>'三菜'!I47</f>
        <v>0</v>
      </c>
      <c r="AZ21" s="336">
        <f>'三菜'!J47</f>
        <v>0</v>
      </c>
      <c r="BA21" s="422">
        <f t="shared" si="5"/>
        <v>0</v>
      </c>
      <c r="BB21" s="536"/>
    </row>
    <row r="22" spans="1:54" ht="16.5" thickBot="1">
      <c r="A22" s="827"/>
      <c r="B22" s="842"/>
      <c r="C22" s="582" t="str">
        <f>'三菜'!H12</f>
        <v>.</v>
      </c>
      <c r="D22" s="582"/>
      <c r="E22" s="582"/>
      <c r="F22" s="582"/>
      <c r="G22" s="267">
        <f>'三菜'!I12</f>
        <v>0</v>
      </c>
      <c r="H22" s="292">
        <f>'三菜'!J12</f>
        <v>0</v>
      </c>
      <c r="I22" s="392">
        <f t="shared" si="0"/>
        <v>0</v>
      </c>
      <c r="J22" s="392"/>
      <c r="K22" s="358"/>
      <c r="L22" s="331">
        <f t="shared" si="1"/>
        <v>0</v>
      </c>
      <c r="M22" s="851"/>
      <c r="N22" s="582">
        <f>'三菜'!H21</f>
        <v>0</v>
      </c>
      <c r="O22" s="582"/>
      <c r="P22" s="582"/>
      <c r="Q22" s="582"/>
      <c r="R22" s="267">
        <f>'三菜'!I21</f>
        <v>0</v>
      </c>
      <c r="S22" s="295">
        <f>'三菜'!J21</f>
        <v>0</v>
      </c>
      <c r="T22" s="400">
        <f t="shared" si="2"/>
        <v>0</v>
      </c>
      <c r="U22" s="400"/>
      <c r="V22" s="364"/>
      <c r="W22" s="344">
        <f t="shared" si="6"/>
        <v>0</v>
      </c>
      <c r="X22" s="851"/>
      <c r="Y22" s="582">
        <f>'三菜'!H30</f>
        <v>0</v>
      </c>
      <c r="Z22" s="582"/>
      <c r="AA22" s="582"/>
      <c r="AB22" s="582"/>
      <c r="AC22" s="267">
        <f>'三菜'!I30</f>
        <v>0</v>
      </c>
      <c r="AD22" s="295">
        <f>'三菜'!J30</f>
        <v>0</v>
      </c>
      <c r="AE22" s="408">
        <f t="shared" si="3"/>
        <v>0</v>
      </c>
      <c r="AF22" s="408"/>
      <c r="AG22" s="367"/>
      <c r="AH22" s="345">
        <f t="shared" si="7"/>
        <v>0</v>
      </c>
      <c r="AI22" s="851"/>
      <c r="AJ22" s="582">
        <f>'三菜'!H39</f>
        <v>0</v>
      </c>
      <c r="AK22" s="582"/>
      <c r="AL22" s="582"/>
      <c r="AM22" s="582"/>
      <c r="AN22" s="267">
        <f>'三菜'!I39</f>
        <v>0</v>
      </c>
      <c r="AO22" s="382">
        <f>'三菜'!J39</f>
        <v>0</v>
      </c>
      <c r="AP22" s="414">
        <f t="shared" si="4"/>
        <v>0</v>
      </c>
      <c r="AQ22" s="442"/>
      <c r="AR22" s="384"/>
      <c r="AS22" s="346">
        <f t="shared" si="8"/>
        <v>0</v>
      </c>
      <c r="AT22" s="842"/>
      <c r="AU22" s="582">
        <f>'三菜'!H48</f>
        <v>0</v>
      </c>
      <c r="AV22" s="582"/>
      <c r="AW22" s="582"/>
      <c r="AX22" s="582"/>
      <c r="AY22" s="263">
        <f>'三菜'!I48</f>
        <v>0</v>
      </c>
      <c r="AZ22" s="337">
        <f>'三菜'!J48</f>
        <v>0</v>
      </c>
      <c r="BA22" s="423">
        <f t="shared" si="5"/>
        <v>0</v>
      </c>
      <c r="BB22" s="536"/>
    </row>
    <row r="23" spans="1:54" ht="17.25" customHeight="1">
      <c r="A23" s="827" t="s">
        <v>179</v>
      </c>
      <c r="B23" s="857" t="str">
        <f>'三菜'!K4</f>
        <v>炒蘿蔓</v>
      </c>
      <c r="C23" s="593" t="str">
        <f>'三菜'!K5</f>
        <v>大陸妹切段</v>
      </c>
      <c r="D23" s="593"/>
      <c r="E23" s="593"/>
      <c r="F23" s="593"/>
      <c r="G23" s="265">
        <f>'三菜'!L5</f>
        <v>16</v>
      </c>
      <c r="H23" s="293" t="str">
        <f>'三菜'!M5</f>
        <v>Kg</v>
      </c>
      <c r="I23" s="390">
        <f t="shared" si="0"/>
        <v>72.39819004524887</v>
      </c>
      <c r="J23" s="390"/>
      <c r="K23" s="355"/>
      <c r="L23" s="355">
        <f t="shared" si="1"/>
        <v>0</v>
      </c>
      <c r="M23" s="849" t="str">
        <f>'三菜'!K13</f>
        <v>炒青江菜</v>
      </c>
      <c r="N23" s="593" t="str">
        <f>'三菜'!K14</f>
        <v>青江菜切段</v>
      </c>
      <c r="O23" s="593"/>
      <c r="P23" s="593"/>
      <c r="Q23" s="593"/>
      <c r="R23" s="265">
        <f>'三菜'!L14</f>
        <v>16</v>
      </c>
      <c r="S23" s="293" t="str">
        <f>'三菜'!M14</f>
        <v>Kg</v>
      </c>
      <c r="T23" s="398">
        <f t="shared" si="2"/>
        <v>72.39819004524887</v>
      </c>
      <c r="U23" s="398"/>
      <c r="V23" s="363"/>
      <c r="W23" s="343">
        <f t="shared" si="6"/>
        <v>0</v>
      </c>
      <c r="X23" s="849" t="str">
        <f>'三菜'!K22</f>
        <v>炒菠菜</v>
      </c>
      <c r="Y23" s="593" t="str">
        <f>'三菜'!K23</f>
        <v>菠菜切段</v>
      </c>
      <c r="Z23" s="593"/>
      <c r="AA23" s="593"/>
      <c r="AB23" s="593"/>
      <c r="AC23" s="269">
        <f>'三菜'!L23</f>
        <v>16</v>
      </c>
      <c r="AD23" s="302" t="str">
        <f>'三菜'!M23</f>
        <v>Kg</v>
      </c>
      <c r="AE23" s="406">
        <f t="shared" si="3"/>
        <v>72.39819004524887</v>
      </c>
      <c r="AF23" s="406"/>
      <c r="AG23" s="366"/>
      <c r="AH23" s="342">
        <f t="shared" si="7"/>
        <v>0</v>
      </c>
      <c r="AI23" s="849" t="str">
        <f>'三菜'!K31</f>
        <v>蒜香油菜</v>
      </c>
      <c r="AJ23" s="593" t="str">
        <f>'三菜'!K32</f>
        <v>油菜切段</v>
      </c>
      <c r="AK23" s="593"/>
      <c r="AL23" s="593"/>
      <c r="AM23" s="593"/>
      <c r="AN23" s="265">
        <f>'三菜'!L32</f>
        <v>16</v>
      </c>
      <c r="AO23" s="380" t="str">
        <f>'三菜'!M32</f>
        <v>Kg</v>
      </c>
      <c r="AP23" s="412">
        <f t="shared" si="4"/>
        <v>72.39819004524887</v>
      </c>
      <c r="AQ23" s="440"/>
      <c r="AR23" s="385"/>
      <c r="AS23" s="341">
        <f t="shared" si="8"/>
        <v>0</v>
      </c>
      <c r="AT23" s="840" t="str">
        <f>'三菜'!K40</f>
        <v>炒小白菜</v>
      </c>
      <c r="AU23" s="593" t="str">
        <f>'三菜'!K41</f>
        <v>小白菜切段</v>
      </c>
      <c r="AV23" s="593"/>
      <c r="AW23" s="593"/>
      <c r="AX23" s="593"/>
      <c r="AY23" s="261">
        <f>'三菜'!L41</f>
        <v>16</v>
      </c>
      <c r="AZ23" s="293" t="str">
        <f>'三菜'!M41</f>
        <v>Kg</v>
      </c>
      <c r="BA23" s="421">
        <f t="shared" si="5"/>
        <v>72.39819004524887</v>
      </c>
      <c r="BB23" s="536"/>
    </row>
    <row r="24" spans="1:54" ht="15.75">
      <c r="A24" s="827"/>
      <c r="B24" s="858"/>
      <c r="C24" s="584" t="str">
        <f>'三菜'!K6</f>
        <v>蒜末</v>
      </c>
      <c r="D24" s="584"/>
      <c r="E24" s="584"/>
      <c r="F24" s="584"/>
      <c r="G24" s="266">
        <f>'三菜'!L6</f>
        <v>0.2</v>
      </c>
      <c r="H24" s="294" t="str">
        <f>'三菜'!M6</f>
        <v>Kg</v>
      </c>
      <c r="I24" s="391">
        <f t="shared" si="0"/>
        <v>0.9049773755656109</v>
      </c>
      <c r="J24" s="391"/>
      <c r="K24" s="351"/>
      <c r="L24" s="355">
        <f t="shared" si="1"/>
        <v>0</v>
      </c>
      <c r="M24" s="850"/>
      <c r="N24" s="584" t="str">
        <f>'三菜'!K15</f>
        <v>薑絲</v>
      </c>
      <c r="O24" s="584"/>
      <c r="P24" s="584"/>
      <c r="Q24" s="584"/>
      <c r="R24" s="266">
        <f>'三菜'!L15</f>
        <v>0.2</v>
      </c>
      <c r="S24" s="294" t="str">
        <f>'三菜'!M15</f>
        <v>Kg</v>
      </c>
      <c r="T24" s="399">
        <f t="shared" si="2"/>
        <v>0.9049773755656109</v>
      </c>
      <c r="U24" s="399"/>
      <c r="V24" s="360"/>
      <c r="W24" s="332">
        <f t="shared" si="6"/>
        <v>0</v>
      </c>
      <c r="X24" s="850"/>
      <c r="Y24" s="584" t="str">
        <f>'三菜'!K24</f>
        <v>蒜末</v>
      </c>
      <c r="Z24" s="584"/>
      <c r="AA24" s="584"/>
      <c r="AB24" s="584"/>
      <c r="AC24" s="270">
        <f>'三菜'!L24</f>
        <v>0.2</v>
      </c>
      <c r="AD24" s="303" t="str">
        <f>'三菜'!M24</f>
        <v>Kg</v>
      </c>
      <c r="AE24" s="407">
        <f t="shared" si="3"/>
        <v>0.9049773755656109</v>
      </c>
      <c r="AF24" s="407"/>
      <c r="AG24" s="361"/>
      <c r="AH24" s="333">
        <f t="shared" si="7"/>
        <v>0</v>
      </c>
      <c r="AI24" s="850"/>
      <c r="AJ24" s="584" t="str">
        <f>'三菜'!K33</f>
        <v>蒜末</v>
      </c>
      <c r="AK24" s="584"/>
      <c r="AL24" s="584"/>
      <c r="AM24" s="584"/>
      <c r="AN24" s="266">
        <f>'三菜'!L33</f>
        <v>0.2</v>
      </c>
      <c r="AO24" s="381" t="str">
        <f>'三菜'!M33</f>
        <v>Kg</v>
      </c>
      <c r="AP24" s="413">
        <f t="shared" si="4"/>
        <v>0.9049773755656109</v>
      </c>
      <c r="AQ24" s="441"/>
      <c r="AR24" s="378"/>
      <c r="AS24" s="334">
        <f t="shared" si="8"/>
        <v>0</v>
      </c>
      <c r="AT24" s="841"/>
      <c r="AU24" s="584" t="str">
        <f>'三菜'!K42</f>
        <v>薑絲</v>
      </c>
      <c r="AV24" s="584"/>
      <c r="AW24" s="584"/>
      <c r="AX24" s="584"/>
      <c r="AY24" s="262">
        <f>'三菜'!L42</f>
        <v>0.2</v>
      </c>
      <c r="AZ24" s="294" t="str">
        <f>'三菜'!M42</f>
        <v>Kg</v>
      </c>
      <c r="BA24" s="422">
        <f t="shared" si="5"/>
        <v>0.9049773755656109</v>
      </c>
      <c r="BB24" s="536"/>
    </row>
    <row r="25" spans="1:54" ht="15.75">
      <c r="A25" s="827"/>
      <c r="B25" s="858"/>
      <c r="C25" s="584">
        <f>'三菜'!K7</f>
        <v>0</v>
      </c>
      <c r="D25" s="584"/>
      <c r="E25" s="584"/>
      <c r="F25" s="584"/>
      <c r="G25" s="266">
        <f>'三菜'!L7</f>
        <v>0</v>
      </c>
      <c r="H25" s="294">
        <f>'三菜'!M7</f>
        <v>0</v>
      </c>
      <c r="I25" s="391">
        <f t="shared" si="0"/>
        <v>0</v>
      </c>
      <c r="J25" s="391"/>
      <c r="K25" s="351"/>
      <c r="L25" s="355">
        <f t="shared" si="1"/>
        <v>0</v>
      </c>
      <c r="M25" s="850"/>
      <c r="N25" s="584">
        <f>'三菜'!K16</f>
        <v>0</v>
      </c>
      <c r="O25" s="584"/>
      <c r="P25" s="584"/>
      <c r="Q25" s="584"/>
      <c r="R25" s="266">
        <f>'三菜'!L16</f>
        <v>0</v>
      </c>
      <c r="S25" s="294">
        <f>'三菜'!M16</f>
        <v>0</v>
      </c>
      <c r="T25" s="399">
        <f t="shared" si="2"/>
        <v>0</v>
      </c>
      <c r="U25" s="399"/>
      <c r="V25" s="360"/>
      <c r="W25" s="332">
        <f t="shared" si="6"/>
        <v>0</v>
      </c>
      <c r="X25" s="850"/>
      <c r="Y25" s="584">
        <f>'三菜'!K25</f>
        <v>0</v>
      </c>
      <c r="Z25" s="584"/>
      <c r="AA25" s="584"/>
      <c r="AB25" s="584"/>
      <c r="AC25" s="270">
        <f>'三菜'!L25</f>
        <v>0</v>
      </c>
      <c r="AD25" s="303">
        <f>'三菜'!M25</f>
        <v>0</v>
      </c>
      <c r="AE25" s="407">
        <f t="shared" si="3"/>
        <v>0</v>
      </c>
      <c r="AF25" s="407"/>
      <c r="AG25" s="361"/>
      <c r="AH25" s="333">
        <f t="shared" si="7"/>
        <v>0</v>
      </c>
      <c r="AI25" s="850"/>
      <c r="AJ25" s="584">
        <f>'三菜'!K34</f>
        <v>0</v>
      </c>
      <c r="AK25" s="584"/>
      <c r="AL25" s="584"/>
      <c r="AM25" s="584"/>
      <c r="AN25" s="266">
        <f>'三菜'!L34</f>
        <v>0</v>
      </c>
      <c r="AO25" s="381">
        <f>'三菜'!M34</f>
        <v>0</v>
      </c>
      <c r="AP25" s="413">
        <f t="shared" si="4"/>
        <v>0</v>
      </c>
      <c r="AQ25" s="441"/>
      <c r="AR25" s="378"/>
      <c r="AS25" s="334">
        <f t="shared" si="8"/>
        <v>0</v>
      </c>
      <c r="AT25" s="841"/>
      <c r="AU25" s="584">
        <f>'三菜'!K43</f>
        <v>0</v>
      </c>
      <c r="AV25" s="584"/>
      <c r="AW25" s="584"/>
      <c r="AX25" s="584"/>
      <c r="AY25" s="262">
        <f>'三菜'!L43</f>
        <v>0</v>
      </c>
      <c r="AZ25" s="294">
        <f>'三菜'!M43</f>
        <v>0</v>
      </c>
      <c r="BA25" s="422">
        <f t="shared" si="5"/>
        <v>0</v>
      </c>
      <c r="BB25" s="536"/>
    </row>
    <row r="26" spans="1:54" ht="15.75">
      <c r="A26" s="827"/>
      <c r="B26" s="858"/>
      <c r="C26" s="584">
        <f>'三菜'!K8</f>
        <v>0</v>
      </c>
      <c r="D26" s="584"/>
      <c r="E26" s="584"/>
      <c r="F26" s="584"/>
      <c r="G26" s="266">
        <f>'三菜'!L8</f>
        <v>0</v>
      </c>
      <c r="H26" s="294">
        <f>'三菜'!M8</f>
        <v>0</v>
      </c>
      <c r="I26" s="391">
        <f t="shared" si="0"/>
        <v>0</v>
      </c>
      <c r="J26" s="391"/>
      <c r="K26" s="351"/>
      <c r="L26" s="355">
        <f t="shared" si="1"/>
        <v>0</v>
      </c>
      <c r="M26" s="850"/>
      <c r="N26" s="584">
        <f>'三菜'!K17</f>
        <v>0</v>
      </c>
      <c r="O26" s="584"/>
      <c r="P26" s="584"/>
      <c r="Q26" s="584"/>
      <c r="R26" s="266">
        <f>'三菜'!L17</f>
        <v>0</v>
      </c>
      <c r="S26" s="294">
        <f>'三菜'!M17</f>
        <v>0</v>
      </c>
      <c r="T26" s="399">
        <f t="shared" si="2"/>
        <v>0</v>
      </c>
      <c r="U26" s="399"/>
      <c r="V26" s="360"/>
      <c r="W26" s="332">
        <f t="shared" si="6"/>
        <v>0</v>
      </c>
      <c r="X26" s="850"/>
      <c r="Y26" s="584">
        <f>'三菜'!K26</f>
        <v>0</v>
      </c>
      <c r="Z26" s="584"/>
      <c r="AA26" s="584"/>
      <c r="AB26" s="584"/>
      <c r="AC26" s="270">
        <f>'三菜'!L26</f>
        <v>0</v>
      </c>
      <c r="AD26" s="303">
        <f>'三菜'!M26</f>
        <v>0</v>
      </c>
      <c r="AE26" s="407">
        <f t="shared" si="3"/>
        <v>0</v>
      </c>
      <c r="AF26" s="407"/>
      <c r="AG26" s="361"/>
      <c r="AH26" s="333">
        <f t="shared" si="7"/>
        <v>0</v>
      </c>
      <c r="AI26" s="850"/>
      <c r="AJ26" s="584">
        <f>'三菜'!K35</f>
        <v>0</v>
      </c>
      <c r="AK26" s="584"/>
      <c r="AL26" s="584"/>
      <c r="AM26" s="584"/>
      <c r="AN26" s="266">
        <f>'三菜'!L35</f>
        <v>0</v>
      </c>
      <c r="AO26" s="381">
        <f>'三菜'!M35</f>
        <v>0</v>
      </c>
      <c r="AP26" s="413">
        <f t="shared" si="4"/>
        <v>0</v>
      </c>
      <c r="AQ26" s="441"/>
      <c r="AR26" s="378"/>
      <c r="AS26" s="334">
        <f t="shared" si="8"/>
        <v>0</v>
      </c>
      <c r="AT26" s="841"/>
      <c r="AU26" s="584">
        <f>'三菜'!K44</f>
        <v>0</v>
      </c>
      <c r="AV26" s="584"/>
      <c r="AW26" s="584"/>
      <c r="AX26" s="584"/>
      <c r="AY26" s="262">
        <f>'三菜'!L44</f>
        <v>0</v>
      </c>
      <c r="AZ26" s="294">
        <f>'三菜'!M44</f>
        <v>0</v>
      </c>
      <c r="BA26" s="422">
        <f t="shared" si="5"/>
        <v>0</v>
      </c>
      <c r="BB26" s="536"/>
    </row>
    <row r="27" spans="1:54" ht="16.5" thickBot="1">
      <c r="A27" s="827"/>
      <c r="B27" s="859"/>
      <c r="C27" s="582">
        <f>'三菜'!K9</f>
        <v>0</v>
      </c>
      <c r="D27" s="582"/>
      <c r="E27" s="582"/>
      <c r="F27" s="582"/>
      <c r="G27" s="267">
        <f>'三菜'!L9</f>
        <v>0</v>
      </c>
      <c r="H27" s="295">
        <f>'三菜'!M9</f>
        <v>0</v>
      </c>
      <c r="I27" s="392">
        <f t="shared" si="0"/>
        <v>0</v>
      </c>
      <c r="J27" s="392"/>
      <c r="K27" s="358"/>
      <c r="L27" s="331">
        <f t="shared" si="1"/>
        <v>0</v>
      </c>
      <c r="M27" s="851"/>
      <c r="N27" s="582">
        <f>'三菜'!K18</f>
        <v>0</v>
      </c>
      <c r="O27" s="582"/>
      <c r="P27" s="582"/>
      <c r="Q27" s="582"/>
      <c r="R27" s="267">
        <f>'三菜'!L18</f>
        <v>0</v>
      </c>
      <c r="S27" s="295">
        <f>'三菜'!M18</f>
        <v>0</v>
      </c>
      <c r="T27" s="400">
        <f t="shared" si="2"/>
        <v>0</v>
      </c>
      <c r="U27" s="400"/>
      <c r="V27" s="364"/>
      <c r="W27" s="344">
        <f t="shared" si="6"/>
        <v>0</v>
      </c>
      <c r="X27" s="851"/>
      <c r="Y27" s="582">
        <f>'三菜'!K27</f>
        <v>0</v>
      </c>
      <c r="Z27" s="582"/>
      <c r="AA27" s="582"/>
      <c r="AB27" s="582"/>
      <c r="AC27" s="271">
        <f>'三菜'!L27</f>
        <v>0</v>
      </c>
      <c r="AD27" s="304">
        <f>'三菜'!M27</f>
        <v>0</v>
      </c>
      <c r="AE27" s="408">
        <f t="shared" si="3"/>
        <v>0</v>
      </c>
      <c r="AF27" s="408"/>
      <c r="AG27" s="367"/>
      <c r="AH27" s="345">
        <f t="shared" si="7"/>
        <v>0</v>
      </c>
      <c r="AI27" s="851"/>
      <c r="AJ27" s="582">
        <f>'三菜'!K36</f>
        <v>0</v>
      </c>
      <c r="AK27" s="582"/>
      <c r="AL27" s="582"/>
      <c r="AM27" s="582"/>
      <c r="AN27" s="267">
        <f>'三菜'!L36</f>
        <v>0</v>
      </c>
      <c r="AO27" s="382">
        <f>'三菜'!M36</f>
        <v>0</v>
      </c>
      <c r="AP27" s="414">
        <f t="shared" si="4"/>
        <v>0</v>
      </c>
      <c r="AQ27" s="442"/>
      <c r="AR27" s="384"/>
      <c r="AS27" s="346">
        <f t="shared" si="8"/>
        <v>0</v>
      </c>
      <c r="AT27" s="842"/>
      <c r="AU27" s="582">
        <f>'三菜'!K45</f>
        <v>0</v>
      </c>
      <c r="AV27" s="582"/>
      <c r="AW27" s="582"/>
      <c r="AX27" s="582"/>
      <c r="AY27" s="263">
        <f>'三菜'!L45</f>
        <v>0</v>
      </c>
      <c r="AZ27" s="295">
        <f>'三菜'!M45</f>
        <v>0</v>
      </c>
      <c r="BA27" s="423">
        <f t="shared" si="5"/>
        <v>0</v>
      </c>
      <c r="BB27" s="536"/>
    </row>
    <row r="28" spans="1:54" ht="17.25" customHeight="1">
      <c r="A28" s="827" t="s">
        <v>180</v>
      </c>
      <c r="B28" s="855" t="str">
        <f>'三菜'!N4</f>
        <v>木須湯</v>
      </c>
      <c r="C28" s="587" t="str">
        <f>'三菜'!N5</f>
        <v>洗選蛋</v>
      </c>
      <c r="D28" s="587"/>
      <c r="E28" s="587"/>
      <c r="F28" s="587"/>
      <c r="G28" s="268">
        <f>'三菜'!O5</f>
        <v>2</v>
      </c>
      <c r="H28" s="296" t="str">
        <f>'三菜'!P5</f>
        <v>Kg</v>
      </c>
      <c r="I28" s="390">
        <f t="shared" si="0"/>
        <v>9.049773755656108</v>
      </c>
      <c r="J28" s="390"/>
      <c r="K28" s="355"/>
      <c r="L28" s="355">
        <f t="shared" si="1"/>
        <v>0</v>
      </c>
      <c r="M28" s="866" t="str">
        <f>'三菜'!N13</f>
        <v>冬瓜排骨湯</v>
      </c>
      <c r="N28" s="587" t="str">
        <f>'三菜'!N14</f>
        <v>冬瓜切中丁</v>
      </c>
      <c r="O28" s="587"/>
      <c r="P28" s="587"/>
      <c r="Q28" s="587"/>
      <c r="R28" s="268">
        <f>'三菜'!O14</f>
        <v>7.6</v>
      </c>
      <c r="S28" s="296" t="str">
        <f>'三菜'!P14</f>
        <v>Kg</v>
      </c>
      <c r="T28" s="398">
        <f t="shared" si="2"/>
        <v>34.38914027149321</v>
      </c>
      <c r="U28" s="398"/>
      <c r="V28" s="363"/>
      <c r="W28" s="343">
        <f t="shared" si="6"/>
        <v>0</v>
      </c>
      <c r="X28" s="866">
        <f>'三菜'!N22</f>
        <v>0</v>
      </c>
      <c r="Y28" s="587">
        <f>'三菜'!N23</f>
        <v>0</v>
      </c>
      <c r="Z28" s="587"/>
      <c r="AA28" s="587"/>
      <c r="AB28" s="587"/>
      <c r="AC28" s="272">
        <f>'三菜'!O23</f>
        <v>0</v>
      </c>
      <c r="AD28" s="305">
        <f>'三菜'!P23</f>
        <v>0</v>
      </c>
      <c r="AE28" s="406">
        <f t="shared" si="3"/>
        <v>0</v>
      </c>
      <c r="AF28" s="406"/>
      <c r="AG28" s="366"/>
      <c r="AH28" s="342">
        <f t="shared" si="7"/>
        <v>0</v>
      </c>
      <c r="AI28" s="866" t="str">
        <f>'三菜'!N31</f>
        <v>海芽蛋花湯</v>
      </c>
      <c r="AJ28" s="587" t="str">
        <f>'三菜'!N32</f>
        <v>洗選蛋</v>
      </c>
      <c r="AK28" s="587"/>
      <c r="AL28" s="587"/>
      <c r="AM28" s="587"/>
      <c r="AN28" s="268">
        <f>'三菜'!O32</f>
        <v>4</v>
      </c>
      <c r="AO28" s="383" t="str">
        <f>'三菜'!P32</f>
        <v>Kg</v>
      </c>
      <c r="AP28" s="412">
        <f t="shared" si="4"/>
        <v>18.099547511312217</v>
      </c>
      <c r="AQ28" s="440"/>
      <c r="AR28" s="385"/>
      <c r="AS28" s="341">
        <f t="shared" si="8"/>
        <v>0</v>
      </c>
      <c r="AT28" s="855" t="str">
        <f>'三菜'!N40</f>
        <v>綠豆地瓜湯</v>
      </c>
      <c r="AU28" s="587" t="str">
        <f>'三菜'!N41</f>
        <v>綠豆</v>
      </c>
      <c r="AV28" s="587"/>
      <c r="AW28" s="587"/>
      <c r="AX28" s="587"/>
      <c r="AY28" s="264">
        <f>'三菜'!O41</f>
        <v>5</v>
      </c>
      <c r="AZ28" s="338" t="str">
        <f>'三菜'!P41</f>
        <v>Kg</v>
      </c>
      <c r="BA28" s="421">
        <f t="shared" si="5"/>
        <v>22.624434389140273</v>
      </c>
      <c r="BB28" s="536"/>
    </row>
    <row r="29" spans="1:54" ht="15.75">
      <c r="A29" s="827"/>
      <c r="B29" s="841"/>
      <c r="C29" s="584" t="str">
        <f>'三菜'!N6</f>
        <v>冬粉</v>
      </c>
      <c r="D29" s="584"/>
      <c r="E29" s="584"/>
      <c r="F29" s="584"/>
      <c r="G29" s="266">
        <f>'三菜'!O6</f>
        <v>1</v>
      </c>
      <c r="H29" s="294" t="str">
        <f>'三菜'!P6</f>
        <v>Kg</v>
      </c>
      <c r="I29" s="391">
        <f t="shared" si="0"/>
        <v>4.524886877828054</v>
      </c>
      <c r="J29" s="391"/>
      <c r="K29" s="351"/>
      <c r="L29" s="355">
        <f t="shared" si="1"/>
        <v>0</v>
      </c>
      <c r="M29" s="850"/>
      <c r="N29" s="584" t="str">
        <f>'三菜'!N15</f>
        <v>豬(龍骨丁-CAS)</v>
      </c>
      <c r="O29" s="584"/>
      <c r="P29" s="584"/>
      <c r="Q29" s="584"/>
      <c r="R29" s="266">
        <f>'三菜'!O15</f>
        <v>2</v>
      </c>
      <c r="S29" s="294" t="str">
        <f>'三菜'!P15</f>
        <v>Kg</v>
      </c>
      <c r="T29" s="399">
        <f t="shared" si="2"/>
        <v>9.049773755656108</v>
      </c>
      <c r="U29" s="399"/>
      <c r="V29" s="360"/>
      <c r="W29" s="332">
        <f t="shared" si="6"/>
        <v>0</v>
      </c>
      <c r="X29" s="850"/>
      <c r="Y29" s="584">
        <f>'三菜'!N24</f>
        <v>0</v>
      </c>
      <c r="Z29" s="584"/>
      <c r="AA29" s="584"/>
      <c r="AB29" s="584"/>
      <c r="AC29" s="270">
        <f>'三菜'!O24</f>
        <v>0</v>
      </c>
      <c r="AD29" s="303">
        <f>'三菜'!P24</f>
        <v>0</v>
      </c>
      <c r="AE29" s="407">
        <f t="shared" si="3"/>
        <v>0</v>
      </c>
      <c r="AF29" s="407"/>
      <c r="AG29" s="361"/>
      <c r="AH29" s="333">
        <f t="shared" si="7"/>
        <v>0</v>
      </c>
      <c r="AI29" s="850"/>
      <c r="AJ29" s="584" t="str">
        <f>'三菜'!N33</f>
        <v>乾海芽</v>
      </c>
      <c r="AK29" s="584"/>
      <c r="AL29" s="584"/>
      <c r="AM29" s="584"/>
      <c r="AN29" s="266">
        <f>'三菜'!O33</f>
        <v>0.4</v>
      </c>
      <c r="AO29" s="381" t="str">
        <f>'三菜'!P33</f>
        <v>Kg</v>
      </c>
      <c r="AP29" s="413">
        <f t="shared" si="4"/>
        <v>1.8099547511312217</v>
      </c>
      <c r="AQ29" s="441"/>
      <c r="AR29" s="378"/>
      <c r="AS29" s="334">
        <f t="shared" si="8"/>
        <v>0</v>
      </c>
      <c r="AT29" s="841"/>
      <c r="AU29" s="584" t="str">
        <f>'三菜'!N42</f>
        <v>地瓜小丁</v>
      </c>
      <c r="AV29" s="584"/>
      <c r="AW29" s="584"/>
      <c r="AX29" s="584"/>
      <c r="AY29" s="262">
        <f>'三菜'!O42</f>
        <v>3.5</v>
      </c>
      <c r="AZ29" s="339" t="str">
        <f>'三菜'!P42</f>
        <v>Kg</v>
      </c>
      <c r="BA29" s="422">
        <f t="shared" si="5"/>
        <v>15.83710407239819</v>
      </c>
      <c r="BB29" s="536"/>
    </row>
    <row r="30" spans="1:54" ht="15.75">
      <c r="A30" s="827"/>
      <c r="B30" s="841"/>
      <c r="C30" s="584" t="str">
        <f>'三菜'!N7</f>
        <v>肉絲-溫體</v>
      </c>
      <c r="D30" s="584"/>
      <c r="E30" s="584"/>
      <c r="F30" s="584"/>
      <c r="G30" s="266">
        <f>'三菜'!O7</f>
        <v>0.6</v>
      </c>
      <c r="H30" s="294" t="str">
        <f>'三菜'!P7</f>
        <v>Kg</v>
      </c>
      <c r="I30" s="391">
        <f t="shared" si="0"/>
        <v>2.7149321266968327</v>
      </c>
      <c r="J30" s="391"/>
      <c r="K30" s="351"/>
      <c r="L30" s="355">
        <f t="shared" si="1"/>
        <v>0</v>
      </c>
      <c r="M30" s="850"/>
      <c r="N30" s="584" t="str">
        <f>'三菜'!N16</f>
        <v>薑片</v>
      </c>
      <c r="O30" s="584"/>
      <c r="P30" s="584"/>
      <c r="Q30" s="584"/>
      <c r="R30" s="266">
        <f>'三菜'!O16</f>
        <v>0.2</v>
      </c>
      <c r="S30" s="294" t="str">
        <f>'三菜'!P16</f>
        <v>Kg</v>
      </c>
      <c r="T30" s="399">
        <f t="shared" si="2"/>
        <v>0.9049773755656109</v>
      </c>
      <c r="U30" s="399"/>
      <c r="V30" s="360"/>
      <c r="W30" s="332">
        <f t="shared" si="6"/>
        <v>0</v>
      </c>
      <c r="X30" s="850"/>
      <c r="Y30" s="584">
        <f>'三菜'!N25</f>
        <v>0</v>
      </c>
      <c r="Z30" s="584"/>
      <c r="AA30" s="584"/>
      <c r="AB30" s="584"/>
      <c r="AC30" s="270">
        <f>'三菜'!O25</f>
        <v>0</v>
      </c>
      <c r="AD30" s="303">
        <f>'三菜'!P25</f>
        <v>0</v>
      </c>
      <c r="AE30" s="407">
        <f t="shared" si="3"/>
        <v>0</v>
      </c>
      <c r="AF30" s="407"/>
      <c r="AG30" s="361"/>
      <c r="AH30" s="333">
        <f t="shared" si="7"/>
        <v>0</v>
      </c>
      <c r="AI30" s="850"/>
      <c r="AJ30" s="584" t="str">
        <f>'三菜'!N34</f>
        <v>青蔥珠(冷凍)</v>
      </c>
      <c r="AK30" s="584"/>
      <c r="AL30" s="584"/>
      <c r="AM30" s="584"/>
      <c r="AN30" s="266">
        <f>'三菜'!O34</f>
        <v>0.2</v>
      </c>
      <c r="AO30" s="381" t="str">
        <f>'三菜'!P34</f>
        <v>Kg</v>
      </c>
      <c r="AP30" s="413">
        <f t="shared" si="4"/>
        <v>0.9049773755656109</v>
      </c>
      <c r="AQ30" s="441"/>
      <c r="AR30" s="378"/>
      <c r="AS30" s="334">
        <f t="shared" si="8"/>
        <v>0</v>
      </c>
      <c r="AT30" s="841"/>
      <c r="AU30" s="584">
        <f>'三菜'!N43</f>
        <v>0</v>
      </c>
      <c r="AV30" s="584"/>
      <c r="AW30" s="584"/>
      <c r="AX30" s="584"/>
      <c r="AY30" s="262">
        <f>'三菜'!O43</f>
        <v>0</v>
      </c>
      <c r="AZ30" s="339">
        <f>'三菜'!P43</f>
        <v>0</v>
      </c>
      <c r="BA30" s="422">
        <f t="shared" si="5"/>
        <v>0</v>
      </c>
      <c r="BB30" s="536"/>
    </row>
    <row r="31" spans="1:54" ht="15.75">
      <c r="A31" s="827"/>
      <c r="B31" s="841"/>
      <c r="C31" s="584" t="str">
        <f>'三菜'!N8</f>
        <v>紅蘿蔔切絲</v>
      </c>
      <c r="D31" s="584"/>
      <c r="E31" s="584"/>
      <c r="F31" s="584"/>
      <c r="G31" s="266">
        <f>'三菜'!O8</f>
        <v>0.6</v>
      </c>
      <c r="H31" s="294" t="str">
        <f>'三菜'!P8</f>
        <v>Kg</v>
      </c>
      <c r="I31" s="391">
        <f t="shared" si="0"/>
        <v>2.7149321266968327</v>
      </c>
      <c r="J31" s="391"/>
      <c r="K31" s="351"/>
      <c r="L31" s="355">
        <f t="shared" si="1"/>
        <v>0</v>
      </c>
      <c r="M31" s="850"/>
      <c r="N31" s="584">
        <f>'三菜'!N17</f>
        <v>0</v>
      </c>
      <c r="O31" s="584"/>
      <c r="P31" s="584"/>
      <c r="Q31" s="584"/>
      <c r="R31" s="266">
        <f>'三菜'!O17</f>
        <v>0</v>
      </c>
      <c r="S31" s="294">
        <f>'三菜'!P17</f>
        <v>0</v>
      </c>
      <c r="T31" s="399">
        <f t="shared" si="2"/>
        <v>0</v>
      </c>
      <c r="U31" s="399"/>
      <c r="V31" s="360"/>
      <c r="W31" s="332">
        <f t="shared" si="6"/>
        <v>0</v>
      </c>
      <c r="X31" s="850"/>
      <c r="Y31" s="584">
        <f>'三菜'!N26</f>
        <v>0</v>
      </c>
      <c r="Z31" s="584"/>
      <c r="AA31" s="584"/>
      <c r="AB31" s="584"/>
      <c r="AC31" s="270">
        <f>'三菜'!O26</f>
        <v>0</v>
      </c>
      <c r="AD31" s="303">
        <f>'三菜'!P26</f>
        <v>0</v>
      </c>
      <c r="AE31" s="407">
        <f t="shared" si="3"/>
        <v>0</v>
      </c>
      <c r="AF31" s="407"/>
      <c r="AG31" s="361"/>
      <c r="AH31" s="333">
        <f t="shared" si="7"/>
        <v>0</v>
      </c>
      <c r="AI31" s="850"/>
      <c r="AJ31" s="584">
        <f>'三菜'!N35</f>
        <v>0</v>
      </c>
      <c r="AK31" s="584"/>
      <c r="AL31" s="584"/>
      <c r="AM31" s="584"/>
      <c r="AN31" s="266">
        <f>'三菜'!O35</f>
        <v>0</v>
      </c>
      <c r="AO31" s="381">
        <f>'三菜'!P35</f>
        <v>0</v>
      </c>
      <c r="AP31" s="413">
        <f t="shared" si="4"/>
        <v>0</v>
      </c>
      <c r="AQ31" s="441"/>
      <c r="AR31" s="378"/>
      <c r="AS31" s="334">
        <f t="shared" si="8"/>
        <v>0</v>
      </c>
      <c r="AT31" s="841"/>
      <c r="AU31" s="584">
        <f>'三菜'!N44</f>
        <v>0</v>
      </c>
      <c r="AV31" s="584"/>
      <c r="AW31" s="584"/>
      <c r="AX31" s="584"/>
      <c r="AY31" s="262">
        <f>'三菜'!O44</f>
        <v>0</v>
      </c>
      <c r="AZ31" s="339">
        <f>'三菜'!P44</f>
        <v>0</v>
      </c>
      <c r="BA31" s="422">
        <f t="shared" si="5"/>
        <v>0</v>
      </c>
      <c r="BB31" s="536"/>
    </row>
    <row r="32" spans="1:54" ht="15.75">
      <c r="A32" s="827"/>
      <c r="B32" s="841"/>
      <c r="C32" s="584" t="str">
        <f>'三菜'!N9</f>
        <v>濕木耳切絲</v>
      </c>
      <c r="D32" s="584"/>
      <c r="E32" s="584"/>
      <c r="F32" s="584"/>
      <c r="G32" s="266">
        <f>'三菜'!O9</f>
        <v>0.6</v>
      </c>
      <c r="H32" s="294" t="str">
        <f>'三菜'!P9</f>
        <v>Kg</v>
      </c>
      <c r="I32" s="391">
        <f t="shared" si="0"/>
        <v>2.7149321266968327</v>
      </c>
      <c r="J32" s="391"/>
      <c r="K32" s="351"/>
      <c r="L32" s="355">
        <f t="shared" si="1"/>
        <v>0</v>
      </c>
      <c r="M32" s="850"/>
      <c r="N32" s="584">
        <f>'三菜'!N18</f>
        <v>0</v>
      </c>
      <c r="O32" s="584"/>
      <c r="P32" s="584"/>
      <c r="Q32" s="584"/>
      <c r="R32" s="266">
        <f>'三菜'!O18</f>
        <v>0</v>
      </c>
      <c r="S32" s="294">
        <f>'三菜'!P18</f>
        <v>0</v>
      </c>
      <c r="T32" s="399">
        <f t="shared" si="2"/>
        <v>0</v>
      </c>
      <c r="U32" s="399"/>
      <c r="V32" s="360"/>
      <c r="W32" s="332">
        <f t="shared" si="6"/>
        <v>0</v>
      </c>
      <c r="X32" s="850"/>
      <c r="Y32" s="584">
        <f>'三菜'!N27</f>
        <v>0</v>
      </c>
      <c r="Z32" s="584"/>
      <c r="AA32" s="584"/>
      <c r="AB32" s="584"/>
      <c r="AC32" s="270">
        <f>'三菜'!O27</f>
        <v>0</v>
      </c>
      <c r="AD32" s="303">
        <f>'三菜'!P27</f>
        <v>0</v>
      </c>
      <c r="AE32" s="407">
        <f t="shared" si="3"/>
        <v>0</v>
      </c>
      <c r="AF32" s="407"/>
      <c r="AG32" s="361"/>
      <c r="AH32" s="333">
        <f t="shared" si="7"/>
        <v>0</v>
      </c>
      <c r="AI32" s="850"/>
      <c r="AJ32" s="584">
        <f>'三菜'!N36</f>
        <v>0</v>
      </c>
      <c r="AK32" s="584"/>
      <c r="AL32" s="584"/>
      <c r="AM32" s="584"/>
      <c r="AN32" s="266">
        <f>'三菜'!O36</f>
        <v>0</v>
      </c>
      <c r="AO32" s="381">
        <f>'三菜'!P36</f>
        <v>0</v>
      </c>
      <c r="AP32" s="413">
        <f t="shared" si="4"/>
        <v>0</v>
      </c>
      <c r="AQ32" s="441"/>
      <c r="AR32" s="378"/>
      <c r="AS32" s="334">
        <f t="shared" si="8"/>
        <v>0</v>
      </c>
      <c r="AT32" s="841"/>
      <c r="AU32" s="584">
        <f>'三菜'!N45</f>
        <v>0</v>
      </c>
      <c r="AV32" s="584"/>
      <c r="AW32" s="584"/>
      <c r="AX32" s="584"/>
      <c r="AY32" s="262">
        <f>'三菜'!O45</f>
        <v>0</v>
      </c>
      <c r="AZ32" s="339">
        <f>'三菜'!P45</f>
        <v>0</v>
      </c>
      <c r="BA32" s="422">
        <f t="shared" si="5"/>
        <v>0</v>
      </c>
      <c r="BB32" s="536"/>
    </row>
    <row r="33" spans="1:54" ht="15.75">
      <c r="A33" s="827"/>
      <c r="B33" s="841"/>
      <c r="C33" s="584">
        <f>'三菜'!N10</f>
        <v>0</v>
      </c>
      <c r="D33" s="584"/>
      <c r="E33" s="584"/>
      <c r="F33" s="584"/>
      <c r="G33" s="266">
        <f>'三菜'!O10</f>
        <v>0</v>
      </c>
      <c r="H33" s="294">
        <f>'三菜'!P10</f>
        <v>0</v>
      </c>
      <c r="I33" s="391">
        <f t="shared" si="0"/>
        <v>0</v>
      </c>
      <c r="J33" s="391"/>
      <c r="K33" s="351"/>
      <c r="L33" s="355">
        <f t="shared" si="1"/>
        <v>0</v>
      </c>
      <c r="M33" s="850"/>
      <c r="N33" s="584">
        <f>'三菜'!N19</f>
        <v>0</v>
      </c>
      <c r="O33" s="584"/>
      <c r="P33" s="584"/>
      <c r="Q33" s="584"/>
      <c r="R33" s="266">
        <f>'三菜'!O19</f>
        <v>0</v>
      </c>
      <c r="S33" s="294">
        <f>'三菜'!P19</f>
        <v>0</v>
      </c>
      <c r="T33" s="399">
        <f t="shared" si="2"/>
        <v>0</v>
      </c>
      <c r="U33" s="399"/>
      <c r="V33" s="360"/>
      <c r="W33" s="332">
        <f t="shared" si="6"/>
        <v>0</v>
      </c>
      <c r="X33" s="850"/>
      <c r="Y33" s="584">
        <f>'三菜'!N28</f>
        <v>0</v>
      </c>
      <c r="Z33" s="584"/>
      <c r="AA33" s="584"/>
      <c r="AB33" s="584"/>
      <c r="AC33" s="270">
        <f>'三菜'!O28</f>
        <v>0</v>
      </c>
      <c r="AD33" s="303">
        <f>'三菜'!P28</f>
        <v>0</v>
      </c>
      <c r="AE33" s="407">
        <f t="shared" si="3"/>
        <v>0</v>
      </c>
      <c r="AF33" s="407"/>
      <c r="AG33" s="361"/>
      <c r="AH33" s="333">
        <f t="shared" si="7"/>
        <v>0</v>
      </c>
      <c r="AI33" s="850"/>
      <c r="AJ33" s="584">
        <f>'三菜'!N37</f>
        <v>0</v>
      </c>
      <c r="AK33" s="584"/>
      <c r="AL33" s="584"/>
      <c r="AM33" s="584"/>
      <c r="AN33" s="266">
        <f>'三菜'!O37</f>
        <v>0</v>
      </c>
      <c r="AO33" s="381">
        <f>'三菜'!P37</f>
        <v>0</v>
      </c>
      <c r="AP33" s="413">
        <f t="shared" si="4"/>
        <v>0</v>
      </c>
      <c r="AQ33" s="441"/>
      <c r="AR33" s="378"/>
      <c r="AS33" s="334">
        <f t="shared" si="8"/>
        <v>0</v>
      </c>
      <c r="AT33" s="841"/>
      <c r="AU33" s="584">
        <f>'三菜'!N46</f>
        <v>0</v>
      </c>
      <c r="AV33" s="584"/>
      <c r="AW33" s="584"/>
      <c r="AX33" s="584"/>
      <c r="AY33" s="262">
        <f>'三菜'!O46</f>
        <v>0</v>
      </c>
      <c r="AZ33" s="339">
        <f>'三菜'!P46</f>
        <v>0</v>
      </c>
      <c r="BA33" s="422">
        <f t="shared" si="5"/>
        <v>0</v>
      </c>
      <c r="BB33" s="536"/>
    </row>
    <row r="34" spans="1:54" ht="16.5" thickBot="1">
      <c r="A34" s="834"/>
      <c r="B34" s="856"/>
      <c r="C34" s="582">
        <f>'三菜'!N11</f>
        <v>0</v>
      </c>
      <c r="D34" s="582"/>
      <c r="E34" s="582"/>
      <c r="F34" s="582"/>
      <c r="G34" s="267">
        <f>'三菜'!O11</f>
        <v>0</v>
      </c>
      <c r="H34" s="295">
        <f>'三菜'!P11</f>
        <v>0</v>
      </c>
      <c r="I34" s="392">
        <f t="shared" si="0"/>
        <v>0</v>
      </c>
      <c r="J34" s="392"/>
      <c r="K34" s="358"/>
      <c r="L34" s="331">
        <f>G34*K34</f>
        <v>0</v>
      </c>
      <c r="M34" s="851"/>
      <c r="N34" s="582">
        <f>'三菜'!N20</f>
        <v>0</v>
      </c>
      <c r="O34" s="582"/>
      <c r="P34" s="582"/>
      <c r="Q34" s="582"/>
      <c r="R34" s="267">
        <f>'三菜'!O20</f>
        <v>0</v>
      </c>
      <c r="S34" s="295">
        <f>'三菜'!P20</f>
        <v>0</v>
      </c>
      <c r="T34" s="400">
        <f t="shared" si="2"/>
        <v>0</v>
      </c>
      <c r="U34" s="400"/>
      <c r="V34" s="364"/>
      <c r="W34" s="344">
        <f t="shared" si="6"/>
        <v>0</v>
      </c>
      <c r="X34" s="851"/>
      <c r="Y34" s="582">
        <f>'三菜'!N29</f>
        <v>0</v>
      </c>
      <c r="Z34" s="582"/>
      <c r="AA34" s="582"/>
      <c r="AB34" s="582"/>
      <c r="AC34" s="271">
        <f>'三菜'!O29</f>
        <v>0</v>
      </c>
      <c r="AD34" s="304">
        <f>'三菜'!P29</f>
        <v>0</v>
      </c>
      <c r="AE34" s="408">
        <f t="shared" si="3"/>
        <v>0</v>
      </c>
      <c r="AF34" s="408"/>
      <c r="AG34" s="367"/>
      <c r="AH34" s="345">
        <f t="shared" si="7"/>
        <v>0</v>
      </c>
      <c r="AI34" s="851"/>
      <c r="AJ34" s="582">
        <f>'三菜'!N38</f>
        <v>0</v>
      </c>
      <c r="AK34" s="582"/>
      <c r="AL34" s="582"/>
      <c r="AM34" s="582"/>
      <c r="AN34" s="267">
        <f>'三菜'!O38</f>
        <v>0</v>
      </c>
      <c r="AO34" s="382">
        <f>'三菜'!P38</f>
        <v>0</v>
      </c>
      <c r="AP34" s="414">
        <f t="shared" si="4"/>
        <v>0</v>
      </c>
      <c r="AQ34" s="442"/>
      <c r="AR34" s="384"/>
      <c r="AS34" s="346">
        <f t="shared" si="8"/>
        <v>0</v>
      </c>
      <c r="AT34" s="842"/>
      <c r="AU34" s="582">
        <f>'三菜'!N47</f>
        <v>0</v>
      </c>
      <c r="AV34" s="582"/>
      <c r="AW34" s="582"/>
      <c r="AX34" s="582"/>
      <c r="AY34" s="263">
        <f>'三菜'!O47</f>
        <v>0</v>
      </c>
      <c r="AZ34" s="340">
        <f>'三菜'!P47</f>
        <v>0</v>
      </c>
      <c r="BA34" s="423">
        <f t="shared" si="5"/>
        <v>0</v>
      </c>
      <c r="BB34" s="536"/>
    </row>
    <row r="35" spans="1:54" ht="20.25" customHeight="1" thickBot="1">
      <c r="A35" s="835" t="s">
        <v>181</v>
      </c>
      <c r="B35" s="876"/>
      <c r="C35" s="824">
        <f>'三菜'!Q4</f>
        <v>0</v>
      </c>
      <c r="D35" s="789"/>
      <c r="E35" s="789"/>
      <c r="F35" s="789"/>
      <c r="G35" s="789"/>
      <c r="H35" s="789"/>
      <c r="I35" s="537"/>
      <c r="J35" s="393"/>
      <c r="K35" s="359"/>
      <c r="L35" s="355">
        <f>G35*K35</f>
        <v>0</v>
      </c>
      <c r="M35" s="872" t="str">
        <f>'三菜'!Q13</f>
        <v>當季水果</v>
      </c>
      <c r="N35" s="839"/>
      <c r="O35" s="839"/>
      <c r="P35" s="839"/>
      <c r="Q35" s="839"/>
      <c r="R35" s="839"/>
      <c r="S35" s="839"/>
      <c r="T35" s="401"/>
      <c r="U35" s="401"/>
      <c r="V35" s="365"/>
      <c r="W35" s="343">
        <f t="shared" si="6"/>
        <v>0</v>
      </c>
      <c r="X35" s="872">
        <f>'三菜'!Q22</f>
        <v>0</v>
      </c>
      <c r="Y35" s="839"/>
      <c r="Z35" s="839"/>
      <c r="AA35" s="839"/>
      <c r="AB35" s="839"/>
      <c r="AC35" s="839"/>
      <c r="AD35" s="839"/>
      <c r="AE35" s="401"/>
      <c r="AF35" s="401"/>
      <c r="AG35" s="365"/>
      <c r="AH35" s="368">
        <f t="shared" si="7"/>
        <v>0</v>
      </c>
      <c r="AI35" s="872" t="str">
        <f>'三菜'!Q31</f>
        <v>當季水果</v>
      </c>
      <c r="AJ35" s="839"/>
      <c r="AK35" s="839"/>
      <c r="AL35" s="839"/>
      <c r="AM35" s="839"/>
      <c r="AN35" s="839"/>
      <c r="AO35" s="873"/>
      <c r="AP35" s="415"/>
      <c r="AQ35" s="443"/>
      <c r="AR35" s="387"/>
      <c r="AS35" s="370">
        <f t="shared" si="8"/>
        <v>0</v>
      </c>
      <c r="AT35" s="839">
        <f>'三菜'!Q40</f>
        <v>0</v>
      </c>
      <c r="AU35" s="839"/>
      <c r="AV35" s="839"/>
      <c r="AW35" s="839"/>
      <c r="AX35" s="839"/>
      <c r="AY35" s="839"/>
      <c r="AZ35" s="839"/>
      <c r="BA35" s="424"/>
      <c r="BB35" s="536"/>
    </row>
    <row r="36" spans="1:54" ht="16.5" customHeight="1">
      <c r="A36" s="877" t="s">
        <v>182</v>
      </c>
      <c r="B36" s="880" t="s">
        <v>201</v>
      </c>
      <c r="C36" s="881"/>
      <c r="D36" s="882" t="s">
        <v>202</v>
      </c>
      <c r="E36" s="882"/>
      <c r="F36" s="882"/>
      <c r="G36" s="882" t="s">
        <v>183</v>
      </c>
      <c r="H36" s="882"/>
      <c r="I36" s="318"/>
      <c r="J36" s="317"/>
      <c r="K36" s="317"/>
      <c r="L36" s="317"/>
      <c r="M36" s="880" t="s">
        <v>201</v>
      </c>
      <c r="N36" s="881"/>
      <c r="O36" s="882" t="s">
        <v>202</v>
      </c>
      <c r="P36" s="882"/>
      <c r="Q36" s="882"/>
      <c r="R36" s="882" t="s">
        <v>136</v>
      </c>
      <c r="S36" s="882"/>
      <c r="T36" s="318"/>
      <c r="U36" s="317"/>
      <c r="V36" s="317"/>
      <c r="W36" s="317"/>
      <c r="X36" s="880" t="s">
        <v>201</v>
      </c>
      <c r="Y36" s="881"/>
      <c r="Z36" s="882" t="s">
        <v>202</v>
      </c>
      <c r="AA36" s="882"/>
      <c r="AB36" s="882"/>
      <c r="AC36" s="882" t="s">
        <v>183</v>
      </c>
      <c r="AD36" s="882"/>
      <c r="AE36" s="318"/>
      <c r="AF36" s="317"/>
      <c r="AG36" s="317"/>
      <c r="AH36" s="317"/>
      <c r="AI36" s="880" t="s">
        <v>201</v>
      </c>
      <c r="AJ36" s="881"/>
      <c r="AK36" s="882" t="s">
        <v>202</v>
      </c>
      <c r="AL36" s="882"/>
      <c r="AM36" s="882"/>
      <c r="AN36" s="882" t="s">
        <v>183</v>
      </c>
      <c r="AO36" s="882"/>
      <c r="AP36" s="318"/>
      <c r="AQ36" s="317"/>
      <c r="AR36" s="317"/>
      <c r="AS36" s="317"/>
      <c r="AT36" s="880" t="s">
        <v>201</v>
      </c>
      <c r="AU36" s="881"/>
      <c r="AV36" s="882" t="s">
        <v>202</v>
      </c>
      <c r="AW36" s="882"/>
      <c r="AX36" s="882"/>
      <c r="AY36" s="882" t="s">
        <v>183</v>
      </c>
      <c r="AZ36" s="882"/>
      <c r="BA36" s="318"/>
      <c r="BB36" s="536"/>
    </row>
    <row r="37" spans="1:54" ht="15.75">
      <c r="A37" s="878"/>
      <c r="B37" s="883" t="s">
        <v>184</v>
      </c>
      <c r="C37" s="884"/>
      <c r="D37" s="885" t="s">
        <v>185</v>
      </c>
      <c r="E37" s="885"/>
      <c r="F37" s="885"/>
      <c r="G37" s="886" t="s">
        <v>186</v>
      </c>
      <c r="H37" s="886"/>
      <c r="I37" s="319"/>
      <c r="J37" s="347"/>
      <c r="K37" s="347"/>
      <c r="L37" s="347"/>
      <c r="M37" s="883" t="s">
        <v>186</v>
      </c>
      <c r="N37" s="884"/>
      <c r="O37" s="885" t="s">
        <v>185</v>
      </c>
      <c r="P37" s="885"/>
      <c r="Q37" s="885"/>
      <c r="R37" s="886" t="s">
        <v>186</v>
      </c>
      <c r="S37" s="886"/>
      <c r="T37" s="319"/>
      <c r="U37" s="347"/>
      <c r="V37" s="347"/>
      <c r="W37" s="347"/>
      <c r="X37" s="883" t="s">
        <v>137</v>
      </c>
      <c r="Y37" s="884"/>
      <c r="Z37" s="885" t="s">
        <v>187</v>
      </c>
      <c r="AA37" s="885"/>
      <c r="AB37" s="885"/>
      <c r="AC37" s="886" t="s">
        <v>186</v>
      </c>
      <c r="AD37" s="886"/>
      <c r="AE37" s="319"/>
      <c r="AF37" s="347"/>
      <c r="AG37" s="347"/>
      <c r="AH37" s="347"/>
      <c r="AI37" s="883" t="s">
        <v>186</v>
      </c>
      <c r="AJ37" s="884"/>
      <c r="AK37" s="885" t="s">
        <v>185</v>
      </c>
      <c r="AL37" s="885"/>
      <c r="AM37" s="885"/>
      <c r="AN37" s="886" t="s">
        <v>186</v>
      </c>
      <c r="AO37" s="886"/>
      <c r="AP37" s="319"/>
      <c r="AQ37" s="347"/>
      <c r="AR37" s="347"/>
      <c r="AS37" s="347"/>
      <c r="AT37" s="883" t="s">
        <v>186</v>
      </c>
      <c r="AU37" s="884"/>
      <c r="AV37" s="885" t="s">
        <v>185</v>
      </c>
      <c r="AW37" s="885"/>
      <c r="AX37" s="885"/>
      <c r="AY37" s="886" t="s">
        <v>184</v>
      </c>
      <c r="AZ37" s="886"/>
      <c r="BA37" s="319"/>
      <c r="BB37" s="536"/>
    </row>
    <row r="38" spans="1:54" ht="15.75">
      <c r="A38" s="878"/>
      <c r="B38" s="887" t="s">
        <v>188</v>
      </c>
      <c r="C38" s="888"/>
      <c r="D38" s="889" t="s">
        <v>189</v>
      </c>
      <c r="E38" s="889"/>
      <c r="F38" s="889"/>
      <c r="G38" s="889" t="s">
        <v>190</v>
      </c>
      <c r="H38" s="889"/>
      <c r="I38" s="325"/>
      <c r="J38" s="348"/>
      <c r="K38" s="348"/>
      <c r="L38" s="348"/>
      <c r="M38" s="887" t="s">
        <v>191</v>
      </c>
      <c r="N38" s="888"/>
      <c r="O38" s="889" t="s">
        <v>189</v>
      </c>
      <c r="P38" s="889"/>
      <c r="Q38" s="889"/>
      <c r="R38" s="889" t="s">
        <v>190</v>
      </c>
      <c r="S38" s="889"/>
      <c r="T38" s="325"/>
      <c r="U38" s="348"/>
      <c r="V38" s="348"/>
      <c r="W38" s="348"/>
      <c r="X38" s="887" t="s">
        <v>191</v>
      </c>
      <c r="Y38" s="888"/>
      <c r="Z38" s="889" t="s">
        <v>192</v>
      </c>
      <c r="AA38" s="889"/>
      <c r="AB38" s="889"/>
      <c r="AC38" s="889" t="s">
        <v>190</v>
      </c>
      <c r="AD38" s="889"/>
      <c r="AE38" s="325"/>
      <c r="AF38" s="348"/>
      <c r="AG38" s="348"/>
      <c r="AH38" s="348"/>
      <c r="AI38" s="887" t="s">
        <v>188</v>
      </c>
      <c r="AJ38" s="888"/>
      <c r="AK38" s="889" t="s">
        <v>189</v>
      </c>
      <c r="AL38" s="889"/>
      <c r="AM38" s="889"/>
      <c r="AN38" s="889" t="s">
        <v>193</v>
      </c>
      <c r="AO38" s="889"/>
      <c r="AP38" s="325"/>
      <c r="AQ38" s="348"/>
      <c r="AR38" s="348"/>
      <c r="AS38" s="348"/>
      <c r="AT38" s="887" t="s">
        <v>188</v>
      </c>
      <c r="AU38" s="888"/>
      <c r="AV38" s="889" t="s">
        <v>189</v>
      </c>
      <c r="AW38" s="889"/>
      <c r="AX38" s="889"/>
      <c r="AY38" s="889" t="s">
        <v>190</v>
      </c>
      <c r="AZ38" s="889"/>
      <c r="BA38" s="325"/>
      <c r="BB38" s="536"/>
    </row>
    <row r="39" spans="1:54" ht="16.5" thickBot="1">
      <c r="A39" s="879"/>
      <c r="B39" s="890" t="s">
        <v>186</v>
      </c>
      <c r="C39" s="891"/>
      <c r="D39" s="892" t="s">
        <v>185</v>
      </c>
      <c r="E39" s="892"/>
      <c r="F39" s="892"/>
      <c r="G39" s="893" t="str">
        <f>'三菜'!R11</f>
        <v>691大卡</v>
      </c>
      <c r="H39" s="893"/>
      <c r="I39" s="328"/>
      <c r="J39" s="349"/>
      <c r="K39" s="349"/>
      <c r="L39" s="349"/>
      <c r="M39" s="890" t="s">
        <v>137</v>
      </c>
      <c r="N39" s="891"/>
      <c r="O39" s="892" t="s">
        <v>187</v>
      </c>
      <c r="P39" s="892"/>
      <c r="Q39" s="892"/>
      <c r="R39" s="893" t="str">
        <f>'三菜'!R20</f>
        <v>558大卡</v>
      </c>
      <c r="S39" s="893"/>
      <c r="T39" s="328"/>
      <c r="U39" s="349"/>
      <c r="V39" s="349"/>
      <c r="W39" s="349"/>
      <c r="X39" s="890" t="s">
        <v>186</v>
      </c>
      <c r="Y39" s="891"/>
      <c r="Z39" s="892" t="s">
        <v>185</v>
      </c>
      <c r="AA39" s="892"/>
      <c r="AB39" s="892"/>
      <c r="AC39" s="893" t="str">
        <f>'三菜'!R29</f>
        <v>583大卡</v>
      </c>
      <c r="AD39" s="893"/>
      <c r="AE39" s="328"/>
      <c r="AF39" s="349"/>
      <c r="AG39" s="349"/>
      <c r="AH39" s="349"/>
      <c r="AI39" s="890" t="s">
        <v>137</v>
      </c>
      <c r="AJ39" s="891"/>
      <c r="AK39" s="892" t="s">
        <v>138</v>
      </c>
      <c r="AL39" s="892"/>
      <c r="AM39" s="892"/>
      <c r="AN39" s="893" t="str">
        <f>'三菜'!R38</f>
        <v>604大卡</v>
      </c>
      <c r="AO39" s="893"/>
      <c r="AP39" s="328"/>
      <c r="AQ39" s="349"/>
      <c r="AR39" s="349"/>
      <c r="AS39" s="349"/>
      <c r="AT39" s="890" t="s">
        <v>186</v>
      </c>
      <c r="AU39" s="891"/>
      <c r="AV39" s="892" t="s">
        <v>194</v>
      </c>
      <c r="AW39" s="892"/>
      <c r="AX39" s="892"/>
      <c r="AY39" s="893" t="str">
        <f>'三菜'!R47</f>
        <v>728大卡</v>
      </c>
      <c r="AZ39" s="893"/>
      <c r="BA39" s="328"/>
      <c r="BB39" s="536"/>
    </row>
    <row r="40" spans="1:54" ht="20.25" customHeight="1" thickBot="1">
      <c r="A40" s="894" t="s">
        <v>195</v>
      </c>
      <c r="B40" s="895"/>
      <c r="C40" s="895"/>
      <c r="D40" s="895"/>
      <c r="E40" s="895"/>
      <c r="F40" s="895"/>
      <c r="G40" s="895"/>
      <c r="H40" s="895"/>
      <c r="I40" s="895"/>
      <c r="J40" s="896"/>
      <c r="K40" s="896"/>
      <c r="L40" s="896"/>
      <c r="M40" s="896"/>
      <c r="N40" s="896"/>
      <c r="O40" s="896"/>
      <c r="P40" s="896"/>
      <c r="Q40" s="896"/>
      <c r="R40" s="896"/>
      <c r="S40" s="896"/>
      <c r="T40" s="896"/>
      <c r="U40" s="896"/>
      <c r="V40" s="896"/>
      <c r="W40" s="896"/>
      <c r="X40" s="896"/>
      <c r="Y40" s="896"/>
      <c r="Z40" s="896"/>
      <c r="AA40" s="896"/>
      <c r="AB40" s="896"/>
      <c r="AC40" s="896"/>
      <c r="AD40" s="896"/>
      <c r="AE40" s="896"/>
      <c r="AF40" s="896"/>
      <c r="AG40" s="896"/>
      <c r="AH40" s="896"/>
      <c r="AI40" s="896"/>
      <c r="AJ40" s="896"/>
      <c r="AK40" s="896"/>
      <c r="AL40" s="896"/>
      <c r="AM40" s="896"/>
      <c r="AN40" s="896"/>
      <c r="AO40" s="896"/>
      <c r="AP40" s="896"/>
      <c r="AQ40" s="896"/>
      <c r="AR40" s="896"/>
      <c r="AS40" s="896"/>
      <c r="AT40" s="896"/>
      <c r="AU40" s="896"/>
      <c r="AV40" s="896"/>
      <c r="AW40" s="896"/>
      <c r="AX40" s="896"/>
      <c r="AY40" s="896"/>
      <c r="AZ40" s="896"/>
      <c r="BA40" s="897"/>
      <c r="BB40" s="536"/>
    </row>
    <row r="41" spans="1:53" ht="16.5" customHeight="1">
      <c r="A41" s="898" t="s">
        <v>196</v>
      </c>
      <c r="B41" s="898"/>
      <c r="C41" s="898"/>
      <c r="D41" s="898"/>
      <c r="E41" s="898"/>
      <c r="F41" s="898"/>
      <c r="G41" s="898"/>
      <c r="H41" s="898"/>
      <c r="I41" s="898"/>
      <c r="J41" s="898"/>
      <c r="K41" s="898"/>
      <c r="L41" s="898"/>
      <c r="M41" s="898"/>
      <c r="N41" s="898"/>
      <c r="O41" s="898"/>
      <c r="P41" s="898"/>
      <c r="Q41" s="898"/>
      <c r="R41" s="898"/>
      <c r="S41" s="898"/>
      <c r="T41" s="898"/>
      <c r="U41" s="898"/>
      <c r="V41" s="898"/>
      <c r="W41" s="898"/>
      <c r="X41" s="898"/>
      <c r="Y41" s="898"/>
      <c r="Z41" s="898"/>
      <c r="AA41" s="898"/>
      <c r="AB41" s="898"/>
      <c r="AC41" s="898"/>
      <c r="AD41" s="898"/>
      <c r="AE41" s="898"/>
      <c r="AF41" s="898"/>
      <c r="AG41" s="898"/>
      <c r="AH41" s="898"/>
      <c r="AI41" s="898"/>
      <c r="AJ41" s="898"/>
      <c r="AK41" s="898"/>
      <c r="AL41" s="898"/>
      <c r="AM41" s="898"/>
      <c r="AN41" s="898"/>
      <c r="AO41" s="898"/>
      <c r="AP41" s="898"/>
      <c r="AQ41" s="898"/>
      <c r="AR41" s="898"/>
      <c r="AS41" s="898"/>
      <c r="AT41" s="898"/>
      <c r="AU41" s="898"/>
      <c r="AV41" s="898"/>
      <c r="AW41" s="898"/>
      <c r="AX41" s="898"/>
      <c r="AY41" s="898"/>
      <c r="AZ41" s="898"/>
      <c r="BA41" s="898"/>
    </row>
    <row r="42" spans="1:53" ht="15.75">
      <c r="A42" s="898"/>
      <c r="B42" s="898"/>
      <c r="C42" s="898"/>
      <c r="D42" s="898"/>
      <c r="E42" s="898"/>
      <c r="F42" s="898"/>
      <c r="G42" s="898"/>
      <c r="H42" s="898"/>
      <c r="I42" s="898"/>
      <c r="J42" s="898"/>
      <c r="K42" s="898"/>
      <c r="L42" s="898"/>
      <c r="M42" s="898"/>
      <c r="N42" s="898"/>
      <c r="O42" s="898"/>
      <c r="P42" s="898"/>
      <c r="Q42" s="898"/>
      <c r="R42" s="898"/>
      <c r="S42" s="898"/>
      <c r="T42" s="898"/>
      <c r="U42" s="898"/>
      <c r="V42" s="898"/>
      <c r="W42" s="898"/>
      <c r="X42" s="898"/>
      <c r="Y42" s="898"/>
      <c r="Z42" s="898"/>
      <c r="AA42" s="898"/>
      <c r="AB42" s="898"/>
      <c r="AC42" s="898"/>
      <c r="AD42" s="898"/>
      <c r="AE42" s="898"/>
      <c r="AF42" s="898"/>
      <c r="AG42" s="898"/>
      <c r="AH42" s="898"/>
      <c r="AI42" s="898"/>
      <c r="AJ42" s="898"/>
      <c r="AK42" s="898"/>
      <c r="AL42" s="898"/>
      <c r="AM42" s="898"/>
      <c r="AN42" s="898"/>
      <c r="AO42" s="898"/>
      <c r="AP42" s="898"/>
      <c r="AQ42" s="898"/>
      <c r="AR42" s="898"/>
      <c r="AS42" s="898"/>
      <c r="AT42" s="898"/>
      <c r="AU42" s="898"/>
      <c r="AV42" s="898"/>
      <c r="AW42" s="898"/>
      <c r="AX42" s="898"/>
      <c r="AY42" s="898"/>
      <c r="AZ42" s="898"/>
      <c r="BA42" s="898"/>
    </row>
    <row r="43" spans="2:53" ht="15.75">
      <c r="B43" s="248"/>
      <c r="C43" s="248"/>
      <c r="D43" s="259"/>
      <c r="E43" s="248"/>
      <c r="F43" s="248"/>
      <c r="G43" s="248"/>
      <c r="H43" s="248"/>
      <c r="I43" s="395"/>
      <c r="J43" s="395"/>
      <c r="K43" s="248"/>
      <c r="L43" s="248"/>
      <c r="M43" s="248"/>
      <c r="N43" s="248"/>
      <c r="O43" s="248"/>
      <c r="P43" s="248"/>
      <c r="Q43" s="248"/>
      <c r="R43" s="248"/>
      <c r="S43" s="248"/>
      <c r="T43" s="395"/>
      <c r="U43" s="395"/>
      <c r="V43" s="248"/>
      <c r="W43" s="248"/>
      <c r="X43" s="248"/>
      <c r="Y43" s="248"/>
      <c r="Z43" s="248"/>
      <c r="AA43" s="248"/>
      <c r="AB43" s="248"/>
      <c r="AC43" s="248"/>
      <c r="AD43" s="248"/>
      <c r="AE43" s="395"/>
      <c r="AF43" s="395"/>
      <c r="AG43" s="248"/>
      <c r="AH43" s="248"/>
      <c r="AI43" s="247"/>
      <c r="AJ43" s="280"/>
      <c r="AK43" s="281"/>
      <c r="AL43" s="281"/>
      <c r="AM43" s="281"/>
      <c r="AN43" s="254"/>
      <c r="AO43" s="254"/>
      <c r="AP43" s="419"/>
      <c r="AQ43" s="419"/>
      <c r="AR43" s="254"/>
      <c r="AS43" s="254"/>
      <c r="AT43" s="255"/>
      <c r="AU43" s="247"/>
      <c r="AV43" s="248"/>
      <c r="AW43" s="248"/>
      <c r="AX43" s="248"/>
      <c r="AY43" s="248"/>
      <c r="AZ43" s="248"/>
      <c r="BA43" s="395"/>
    </row>
    <row r="44" spans="2:53" ht="15.75">
      <c r="B44" s="248"/>
      <c r="C44" s="248"/>
      <c r="D44" s="258"/>
      <c r="E44" s="248"/>
      <c r="F44" s="248"/>
      <c r="G44" s="248"/>
      <c r="H44" s="248"/>
      <c r="I44" s="395"/>
      <c r="J44" s="395"/>
      <c r="K44" s="248"/>
      <c r="L44" s="248"/>
      <c r="M44" s="248"/>
      <c r="N44" s="248"/>
      <c r="O44" s="248"/>
      <c r="P44" s="248"/>
      <c r="Q44" s="248"/>
      <c r="R44" s="248"/>
      <c r="S44" s="248"/>
      <c r="T44" s="395"/>
      <c r="U44" s="395"/>
      <c r="V44" s="248"/>
      <c r="W44" s="248"/>
      <c r="X44" s="248"/>
      <c r="Y44" s="248"/>
      <c r="Z44" s="248"/>
      <c r="AA44" s="248"/>
      <c r="AB44" s="248"/>
      <c r="AC44" s="248"/>
      <c r="AD44" s="248"/>
      <c r="AE44" s="395"/>
      <c r="AF44" s="395"/>
      <c r="AG44" s="248"/>
      <c r="AH44" s="248"/>
      <c r="AI44" s="247"/>
      <c r="AJ44" s="280"/>
      <c r="AK44" s="281"/>
      <c r="AL44" s="281"/>
      <c r="AM44" s="281"/>
      <c r="AN44" s="254"/>
      <c r="AO44" s="254"/>
      <c r="AP44" s="419"/>
      <c r="AQ44" s="419"/>
      <c r="AR44" s="254"/>
      <c r="AS44" s="254"/>
      <c r="AT44" s="255"/>
      <c r="AU44" s="247"/>
      <c r="AV44" s="248"/>
      <c r="AW44" s="248"/>
      <c r="AX44" s="248"/>
      <c r="AY44" s="248"/>
      <c r="AZ44" s="248"/>
      <c r="BA44" s="395"/>
    </row>
    <row r="45" spans="2:53" ht="15.75">
      <c r="B45" s="248"/>
      <c r="C45" s="248"/>
      <c r="D45" s="259"/>
      <c r="E45" s="248"/>
      <c r="F45" s="248"/>
      <c r="G45" s="248"/>
      <c r="H45" s="248"/>
      <c r="I45" s="395"/>
      <c r="J45" s="395"/>
      <c r="K45" s="248"/>
      <c r="L45" s="248"/>
      <c r="M45" s="248"/>
      <c r="N45" s="248"/>
      <c r="O45" s="248"/>
      <c r="P45" s="248"/>
      <c r="Q45" s="248"/>
      <c r="R45" s="248"/>
      <c r="S45" s="248"/>
      <c r="T45" s="395"/>
      <c r="U45" s="395"/>
      <c r="V45" s="248"/>
      <c r="W45" s="248"/>
      <c r="X45" s="248"/>
      <c r="Y45" s="248"/>
      <c r="Z45" s="248"/>
      <c r="AA45" s="248"/>
      <c r="AB45" s="248"/>
      <c r="AC45" s="248"/>
      <c r="AD45" s="248"/>
      <c r="AE45" s="395"/>
      <c r="AF45" s="395"/>
      <c r="AG45" s="248"/>
      <c r="AH45" s="248"/>
      <c r="AI45" s="247"/>
      <c r="AJ45" s="280"/>
      <c r="AK45" s="251"/>
      <c r="AL45" s="251"/>
      <c r="AM45" s="251"/>
      <c r="AN45" s="254"/>
      <c r="AO45" s="254"/>
      <c r="AP45" s="419"/>
      <c r="AQ45" s="419"/>
      <c r="AR45" s="254"/>
      <c r="AS45" s="254"/>
      <c r="AT45" s="255"/>
      <c r="AU45" s="247"/>
      <c r="AV45" s="248"/>
      <c r="AW45" s="248"/>
      <c r="AX45" s="248"/>
      <c r="AY45" s="248"/>
      <c r="AZ45" s="248"/>
      <c r="BA45" s="395"/>
    </row>
    <row r="46" spans="2:53" ht="15.75">
      <c r="B46" s="248"/>
      <c r="C46" s="248"/>
      <c r="D46" s="248"/>
      <c r="E46" s="248"/>
      <c r="F46" s="248"/>
      <c r="G46" s="248"/>
      <c r="H46" s="248"/>
      <c r="I46" s="395"/>
      <c r="J46" s="395"/>
      <c r="K46" s="248"/>
      <c r="L46" s="248"/>
      <c r="M46" s="248"/>
      <c r="N46" s="248"/>
      <c r="O46" s="248"/>
      <c r="P46" s="248"/>
      <c r="Q46" s="248"/>
      <c r="R46" s="248"/>
      <c r="S46" s="248"/>
      <c r="T46" s="395"/>
      <c r="U46" s="395"/>
      <c r="V46" s="248"/>
      <c r="W46" s="248"/>
      <c r="X46" s="248"/>
      <c r="Y46" s="248"/>
      <c r="Z46" s="248"/>
      <c r="AA46" s="248"/>
      <c r="AB46" s="248"/>
      <c r="AC46" s="248"/>
      <c r="AD46" s="248"/>
      <c r="AE46" s="395"/>
      <c r="AF46" s="395"/>
      <c r="AG46" s="248"/>
      <c r="AH46" s="248"/>
      <c r="AI46" s="247"/>
      <c r="AJ46" s="280"/>
      <c r="AK46" s="251"/>
      <c r="AL46" s="251"/>
      <c r="AM46" s="251"/>
      <c r="AN46" s="254"/>
      <c r="AO46" s="254"/>
      <c r="AP46" s="419"/>
      <c r="AQ46" s="419"/>
      <c r="AR46" s="254"/>
      <c r="AS46" s="254"/>
      <c r="AT46" s="256"/>
      <c r="AU46" s="247"/>
      <c r="AV46" s="248"/>
      <c r="AW46" s="248"/>
      <c r="AX46" s="248"/>
      <c r="AY46" s="248"/>
      <c r="AZ46" s="248"/>
      <c r="BA46" s="395"/>
    </row>
    <row r="47" spans="2:53" ht="15.75">
      <c r="B47" s="248"/>
      <c r="C47" s="248"/>
      <c r="D47" s="248"/>
      <c r="E47" s="248"/>
      <c r="F47" s="248"/>
      <c r="G47" s="248"/>
      <c r="H47" s="248"/>
      <c r="I47" s="395"/>
      <c r="J47" s="395"/>
      <c r="K47" s="248"/>
      <c r="L47" s="248"/>
      <c r="M47" s="248"/>
      <c r="N47" s="248"/>
      <c r="O47" s="248"/>
      <c r="P47" s="248"/>
      <c r="Q47" s="248"/>
      <c r="R47" s="248"/>
      <c r="S47" s="248"/>
      <c r="T47" s="395"/>
      <c r="U47" s="395"/>
      <c r="V47" s="248"/>
      <c r="W47" s="248"/>
      <c r="X47" s="248"/>
      <c r="Y47" s="248"/>
      <c r="Z47" s="248"/>
      <c r="AA47" s="248"/>
      <c r="AB47" s="248"/>
      <c r="AC47" s="248"/>
      <c r="AD47" s="248"/>
      <c r="AE47" s="395"/>
      <c r="AF47" s="395"/>
      <c r="AG47" s="248"/>
      <c r="AH47" s="248"/>
      <c r="AI47" s="247"/>
      <c r="AJ47" s="280"/>
      <c r="AK47" s="251"/>
      <c r="AL47" s="251"/>
      <c r="AM47" s="251"/>
      <c r="AN47" s="254"/>
      <c r="AO47" s="254"/>
      <c r="AP47" s="419"/>
      <c r="AQ47" s="419"/>
      <c r="AR47" s="254"/>
      <c r="AS47" s="254"/>
      <c r="AT47" s="256"/>
      <c r="AU47" s="247"/>
      <c r="AV47" s="248"/>
      <c r="AW47" s="248"/>
      <c r="AX47" s="248"/>
      <c r="AY47" s="248"/>
      <c r="AZ47" s="248"/>
      <c r="BA47" s="395"/>
    </row>
    <row r="48" spans="2:53" ht="15.75">
      <c r="B48" s="248"/>
      <c r="C48" s="248"/>
      <c r="D48" s="248"/>
      <c r="E48" s="248"/>
      <c r="F48" s="248"/>
      <c r="G48" s="248"/>
      <c r="H48" s="248"/>
      <c r="I48" s="395"/>
      <c r="J48" s="395"/>
      <c r="K48" s="248"/>
      <c r="L48" s="248"/>
      <c r="M48" s="248"/>
      <c r="N48" s="248"/>
      <c r="O48" s="248"/>
      <c r="P48" s="248"/>
      <c r="Q48" s="248"/>
      <c r="R48" s="248"/>
      <c r="S48" s="248"/>
      <c r="T48" s="395"/>
      <c r="U48" s="395"/>
      <c r="V48" s="248"/>
      <c r="W48" s="248"/>
      <c r="X48" s="248"/>
      <c r="Y48" s="248"/>
      <c r="Z48" s="248"/>
      <c r="AA48" s="248"/>
      <c r="AB48" s="248"/>
      <c r="AC48" s="248"/>
      <c r="AD48" s="248"/>
      <c r="AE48" s="395"/>
      <c r="AF48" s="395"/>
      <c r="AG48" s="248"/>
      <c r="AH48" s="248"/>
      <c r="AI48" s="247"/>
      <c r="AJ48" s="280"/>
      <c r="AK48" s="251"/>
      <c r="AL48" s="251"/>
      <c r="AM48" s="251"/>
      <c r="AN48" s="254"/>
      <c r="AO48" s="254"/>
      <c r="AP48" s="419"/>
      <c r="AQ48" s="419"/>
      <c r="AR48" s="254"/>
      <c r="AS48" s="254"/>
      <c r="AT48" s="256"/>
      <c r="AU48" s="247"/>
      <c r="AV48" s="248"/>
      <c r="AW48" s="248"/>
      <c r="AX48" s="248"/>
      <c r="AY48" s="248"/>
      <c r="AZ48" s="248"/>
      <c r="BA48" s="395"/>
    </row>
    <row r="49" spans="35:47" ht="15.75">
      <c r="AI49" s="247"/>
      <c r="AJ49" s="280"/>
      <c r="AK49" s="251"/>
      <c r="AL49" s="251"/>
      <c r="AM49" s="251"/>
      <c r="AN49" s="254"/>
      <c r="AO49" s="254"/>
      <c r="AP49" s="419"/>
      <c r="AQ49" s="419"/>
      <c r="AR49" s="254"/>
      <c r="AS49" s="254"/>
      <c r="AT49" s="256"/>
      <c r="AU49" s="247"/>
    </row>
  </sheetData>
  <sheetProtection/>
  <mergeCells count="259">
    <mergeCell ref="AV39:AX39"/>
    <mergeCell ref="AY39:AZ39"/>
    <mergeCell ref="A40:BA40"/>
    <mergeCell ref="A41:BA42"/>
    <mergeCell ref="Z39:AB39"/>
    <mergeCell ref="AC39:AD39"/>
    <mergeCell ref="AI39:AJ39"/>
    <mergeCell ref="AK39:AM39"/>
    <mergeCell ref="AN39:AO39"/>
    <mergeCell ref="AT39:AU39"/>
    <mergeCell ref="AT38:AU38"/>
    <mergeCell ref="AV38:AX38"/>
    <mergeCell ref="AY38:AZ38"/>
    <mergeCell ref="B39:C39"/>
    <mergeCell ref="D39:F39"/>
    <mergeCell ref="G39:H39"/>
    <mergeCell ref="M39:N39"/>
    <mergeCell ref="O39:Q39"/>
    <mergeCell ref="R39:S39"/>
    <mergeCell ref="X39:Y39"/>
    <mergeCell ref="X38:Y38"/>
    <mergeCell ref="Z38:AB38"/>
    <mergeCell ref="AC38:AD38"/>
    <mergeCell ref="AI38:AJ38"/>
    <mergeCell ref="AK38:AM38"/>
    <mergeCell ref="AN38:AO38"/>
    <mergeCell ref="B38:C38"/>
    <mergeCell ref="D38:F38"/>
    <mergeCell ref="G38:H38"/>
    <mergeCell ref="M38:N38"/>
    <mergeCell ref="O38:Q38"/>
    <mergeCell ref="R38:S38"/>
    <mergeCell ref="AI37:AJ37"/>
    <mergeCell ref="AK37:AM37"/>
    <mergeCell ref="AN37:AO37"/>
    <mergeCell ref="AT37:AU37"/>
    <mergeCell ref="AV37:AX37"/>
    <mergeCell ref="AY37:AZ37"/>
    <mergeCell ref="AY36:AZ36"/>
    <mergeCell ref="B37:C37"/>
    <mergeCell ref="D37:F37"/>
    <mergeCell ref="G37:H37"/>
    <mergeCell ref="M37:N37"/>
    <mergeCell ref="O37:Q37"/>
    <mergeCell ref="R37:S37"/>
    <mergeCell ref="X37:Y37"/>
    <mergeCell ref="Z37:AB37"/>
    <mergeCell ref="AC37:AD37"/>
    <mergeCell ref="AC36:AD36"/>
    <mergeCell ref="AI36:AJ36"/>
    <mergeCell ref="AK36:AM36"/>
    <mergeCell ref="AN36:AO36"/>
    <mergeCell ref="AT36:AU36"/>
    <mergeCell ref="AV36:AX36"/>
    <mergeCell ref="AT35:AZ35"/>
    <mergeCell ref="A36:A39"/>
    <mergeCell ref="B36:C36"/>
    <mergeCell ref="D36:F36"/>
    <mergeCell ref="G36:H36"/>
    <mergeCell ref="M36:N36"/>
    <mergeCell ref="O36:Q36"/>
    <mergeCell ref="R36:S36"/>
    <mergeCell ref="X36:Y36"/>
    <mergeCell ref="Z36:AB36"/>
    <mergeCell ref="C34:F34"/>
    <mergeCell ref="N34:Q34"/>
    <mergeCell ref="Y34:AB34"/>
    <mergeCell ref="AJ34:AM34"/>
    <mergeCell ref="AU34:AX34"/>
    <mergeCell ref="A35:B35"/>
    <mergeCell ref="C35:H35"/>
    <mergeCell ref="M35:S35"/>
    <mergeCell ref="X35:AD35"/>
    <mergeCell ref="AI35:AO35"/>
    <mergeCell ref="N32:Q32"/>
    <mergeCell ref="Y32:AB32"/>
    <mergeCell ref="AJ32:AM32"/>
    <mergeCell ref="AU32:AX32"/>
    <mergeCell ref="C33:F33"/>
    <mergeCell ref="N33:Q33"/>
    <mergeCell ref="Y33:AB33"/>
    <mergeCell ref="AJ33:AM33"/>
    <mergeCell ref="AU33:AX33"/>
    <mergeCell ref="Y30:AB30"/>
    <mergeCell ref="AJ30:AM30"/>
    <mergeCell ref="AU30:AX30"/>
    <mergeCell ref="C31:F31"/>
    <mergeCell ref="N31:Q31"/>
    <mergeCell ref="Y31:AB31"/>
    <mergeCell ref="AJ31:AM31"/>
    <mergeCell ref="AU31:AX31"/>
    <mergeCell ref="AI28:AI34"/>
    <mergeCell ref="C32:F32"/>
    <mergeCell ref="AJ28:AM28"/>
    <mergeCell ref="AT28:AT34"/>
    <mergeCell ref="AU28:AX28"/>
    <mergeCell ref="C29:F29"/>
    <mergeCell ref="N29:Q29"/>
    <mergeCell ref="Y29:AB29"/>
    <mergeCell ref="AJ29:AM29"/>
    <mergeCell ref="AU29:AX29"/>
    <mergeCell ref="C30:F30"/>
    <mergeCell ref="N30:Q30"/>
    <mergeCell ref="Y27:AB27"/>
    <mergeCell ref="AJ27:AM27"/>
    <mergeCell ref="AU27:AX27"/>
    <mergeCell ref="A28:A34"/>
    <mergeCell ref="B28:B34"/>
    <mergeCell ref="C28:F28"/>
    <mergeCell ref="M28:M34"/>
    <mergeCell ref="N28:Q28"/>
    <mergeCell ref="X28:X34"/>
    <mergeCell ref="Y28:AB28"/>
    <mergeCell ref="Y25:AB25"/>
    <mergeCell ref="AJ25:AM25"/>
    <mergeCell ref="AU25:AX25"/>
    <mergeCell ref="C26:F26"/>
    <mergeCell ref="N26:Q26"/>
    <mergeCell ref="Y26:AB26"/>
    <mergeCell ref="AJ26:AM26"/>
    <mergeCell ref="AU26:AX26"/>
    <mergeCell ref="Y23:AB23"/>
    <mergeCell ref="AI23:AI27"/>
    <mergeCell ref="AJ23:AM23"/>
    <mergeCell ref="AT23:AT27"/>
    <mergeCell ref="AU23:AX23"/>
    <mergeCell ref="C24:F24"/>
    <mergeCell ref="N24:Q24"/>
    <mergeCell ref="Y24:AB24"/>
    <mergeCell ref="AJ24:AM24"/>
    <mergeCell ref="AU24:AX24"/>
    <mergeCell ref="A23:A27"/>
    <mergeCell ref="B23:B27"/>
    <mergeCell ref="C23:F23"/>
    <mergeCell ref="M23:M27"/>
    <mergeCell ref="N23:Q23"/>
    <mergeCell ref="X23:X27"/>
    <mergeCell ref="C25:F25"/>
    <mergeCell ref="N25:Q25"/>
    <mergeCell ref="C27:F27"/>
    <mergeCell ref="N27:Q27"/>
    <mergeCell ref="C21:F21"/>
    <mergeCell ref="N21:Q21"/>
    <mergeCell ref="Y21:AB21"/>
    <mergeCell ref="AJ21:AM21"/>
    <mergeCell ref="AU21:AX21"/>
    <mergeCell ref="C22:F22"/>
    <mergeCell ref="N22:Q22"/>
    <mergeCell ref="Y22:AB22"/>
    <mergeCell ref="AJ22:AM22"/>
    <mergeCell ref="AU22:AX22"/>
    <mergeCell ref="Y19:AB19"/>
    <mergeCell ref="AJ19:AM19"/>
    <mergeCell ref="AU19:AX19"/>
    <mergeCell ref="C20:F20"/>
    <mergeCell ref="N20:Q20"/>
    <mergeCell ref="Y20:AB20"/>
    <mergeCell ref="AJ20:AM20"/>
    <mergeCell ref="AU20:AX20"/>
    <mergeCell ref="Y17:AB17"/>
    <mergeCell ref="AJ17:AM17"/>
    <mergeCell ref="AU17:AX17"/>
    <mergeCell ref="C18:F18"/>
    <mergeCell ref="N18:Q18"/>
    <mergeCell ref="Y18:AB18"/>
    <mergeCell ref="AJ18:AM18"/>
    <mergeCell ref="AU18:AX18"/>
    <mergeCell ref="Y15:AB15"/>
    <mergeCell ref="AI15:AI22"/>
    <mergeCell ref="AJ15:AM15"/>
    <mergeCell ref="AT15:AT22"/>
    <mergeCell ref="AU15:AX15"/>
    <mergeCell ref="C16:F16"/>
    <mergeCell ref="N16:Q16"/>
    <mergeCell ref="Y16:AB16"/>
    <mergeCell ref="AJ16:AM16"/>
    <mergeCell ref="AU16:AX16"/>
    <mergeCell ref="A15:A22"/>
    <mergeCell ref="B15:B22"/>
    <mergeCell ref="C15:F15"/>
    <mergeCell ref="M15:M22"/>
    <mergeCell ref="N15:Q15"/>
    <mergeCell ref="X15:X22"/>
    <mergeCell ref="C17:F17"/>
    <mergeCell ref="N17:Q17"/>
    <mergeCell ref="C19:F19"/>
    <mergeCell ref="N19:Q19"/>
    <mergeCell ref="C13:F13"/>
    <mergeCell ref="N13:Q13"/>
    <mergeCell ref="Y13:AB13"/>
    <mergeCell ref="AJ13:AM13"/>
    <mergeCell ref="AU13:AX13"/>
    <mergeCell ref="C14:F14"/>
    <mergeCell ref="N14:Q14"/>
    <mergeCell ref="Y14:AB14"/>
    <mergeCell ref="AJ14:AM14"/>
    <mergeCell ref="AU14:AX14"/>
    <mergeCell ref="C11:F11"/>
    <mergeCell ref="N11:Q11"/>
    <mergeCell ref="Y11:AB11"/>
    <mergeCell ref="AJ11:AM11"/>
    <mergeCell ref="AU11:AX11"/>
    <mergeCell ref="C12:F12"/>
    <mergeCell ref="N12:Q12"/>
    <mergeCell ref="Y12:AB12"/>
    <mergeCell ref="AJ12:AM12"/>
    <mergeCell ref="AU12:AX12"/>
    <mergeCell ref="C9:F9"/>
    <mergeCell ref="N9:Q9"/>
    <mergeCell ref="Y9:AB9"/>
    <mergeCell ref="AJ9:AM9"/>
    <mergeCell ref="AU9:AX9"/>
    <mergeCell ref="C10:F10"/>
    <mergeCell ref="N10:Q10"/>
    <mergeCell ref="Y10:AB10"/>
    <mergeCell ref="AJ10:AM10"/>
    <mergeCell ref="AU10:AX10"/>
    <mergeCell ref="C7:F7"/>
    <mergeCell ref="N7:Q7"/>
    <mergeCell ref="Y7:AB7"/>
    <mergeCell ref="AJ7:AM7"/>
    <mergeCell ref="AU7:AX7"/>
    <mergeCell ref="C8:F8"/>
    <mergeCell ref="N8:Q8"/>
    <mergeCell ref="Y8:AB8"/>
    <mergeCell ref="AJ8:AM8"/>
    <mergeCell ref="AU8:AX8"/>
    <mergeCell ref="X6:X14"/>
    <mergeCell ref="Y6:AB6"/>
    <mergeCell ref="AI6:AI14"/>
    <mergeCell ref="AJ6:AM6"/>
    <mergeCell ref="AT6:AT14"/>
    <mergeCell ref="AU6:AX6"/>
    <mergeCell ref="C5:F5"/>
    <mergeCell ref="N5:Q5"/>
    <mergeCell ref="Y5:AB5"/>
    <mergeCell ref="AJ5:AM5"/>
    <mergeCell ref="AU5:AX5"/>
    <mergeCell ref="A6:A14"/>
    <mergeCell ref="B6:B14"/>
    <mergeCell ref="C6:F6"/>
    <mergeCell ref="M6:M14"/>
    <mergeCell ref="N6:Q6"/>
    <mergeCell ref="AU3:AZ3"/>
    <mergeCell ref="C4:H4"/>
    <mergeCell ref="N4:S4"/>
    <mergeCell ref="Y4:AD4"/>
    <mergeCell ref="AJ4:AO4"/>
    <mergeCell ref="AU4:AZ4"/>
    <mergeCell ref="B1:AN1"/>
    <mergeCell ref="AT1:BA1"/>
    <mergeCell ref="J2:L4"/>
    <mergeCell ref="U2:W4"/>
    <mergeCell ref="AF2:AH4"/>
    <mergeCell ref="AQ2:AS4"/>
    <mergeCell ref="C3:H3"/>
    <mergeCell ref="N3:S3"/>
    <mergeCell ref="Y3:AD3"/>
    <mergeCell ref="AJ3:AO3"/>
  </mergeCells>
  <printOptions/>
  <pageMargins left="0.63" right="0.52" top="0.39" bottom="0.39" header="0.31496062992125984" footer="0.31496062992125984"/>
  <pageSetup fitToHeight="1" fitToWidth="1"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1"/>
  <sheetViews>
    <sheetView showZeros="0" zoomScale="75" zoomScaleNormal="75" zoomScalePageLayoutView="0" workbookViewId="0" topLeftCell="A1">
      <selection activeCell="V11" sqref="V11"/>
    </sheetView>
  </sheetViews>
  <sheetFormatPr defaultColWidth="9.00390625" defaultRowHeight="16.5"/>
  <cols>
    <col min="1" max="1" width="6.625" style="0" customWidth="1"/>
    <col min="2" max="2" width="18.625" style="0" customWidth="1"/>
    <col min="3" max="3" width="5.625" style="0" customWidth="1"/>
    <col min="4" max="4" width="10.625" style="0" customWidth="1"/>
    <col min="5" max="5" width="18.625" style="0" customWidth="1"/>
    <col min="6" max="6" width="5.625" style="0" customWidth="1"/>
    <col min="7" max="7" width="10.625" style="0" customWidth="1"/>
    <col min="8" max="8" width="18.625" style="0" customWidth="1"/>
    <col min="9" max="9" width="5.625" style="0" customWidth="1"/>
    <col min="10" max="10" width="10.625" style="0" customWidth="1"/>
    <col min="11" max="11" width="18.625" style="0" customWidth="1"/>
    <col min="12" max="12" width="5.625" style="0" customWidth="1"/>
    <col min="13" max="13" width="10.625" style="0" customWidth="1"/>
    <col min="14" max="14" width="18.625" style="0" customWidth="1"/>
    <col min="15" max="15" width="5.625" style="0" customWidth="1"/>
    <col min="16" max="16" width="10.625" style="0" customWidth="1"/>
    <col min="17" max="17" width="6.625" style="0" customWidth="1"/>
    <col min="18" max="18" width="14.125" style="0" bestFit="1" customWidth="1"/>
    <col min="19" max="19" width="15.125" style="0" bestFit="1" customWidth="1"/>
  </cols>
  <sheetData>
    <row r="1" spans="1:28" ht="32.25" customHeight="1">
      <c r="A1" s="899" t="str">
        <f>'三菜'!B1</f>
        <v>A0141 嘉義縣六腳鄉六嘉國民中學 108學年度第2學期第7週食譜設計 </v>
      </c>
      <c r="B1" s="899"/>
      <c r="C1" s="899"/>
      <c r="D1" s="899"/>
      <c r="E1" s="899"/>
      <c r="F1" s="899"/>
      <c r="G1" s="899"/>
      <c r="H1" s="899"/>
      <c r="I1" s="899"/>
      <c r="J1" s="899"/>
      <c r="K1" s="899"/>
      <c r="L1" s="899"/>
      <c r="M1" s="899"/>
      <c r="N1" s="899"/>
      <c r="O1" s="899"/>
      <c r="P1" s="899"/>
      <c r="Q1" s="899"/>
      <c r="R1" s="899"/>
      <c r="S1" s="899"/>
      <c r="T1" s="899"/>
      <c r="U1" s="447"/>
      <c r="V1" s="448"/>
      <c r="W1" s="449"/>
      <c r="X1" s="448"/>
      <c r="Y1" s="448"/>
      <c r="Z1" s="448"/>
      <c r="AA1" s="448"/>
      <c r="AB1" s="448"/>
    </row>
    <row r="2" spans="1:28" ht="24.75" thickBot="1">
      <c r="A2" s="450" t="s">
        <v>119</v>
      </c>
      <c r="B2" s="451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3"/>
      <c r="O2" s="452"/>
      <c r="P2" s="452"/>
      <c r="Q2" s="454"/>
      <c r="R2" s="455"/>
      <c r="S2" s="456"/>
      <c r="T2" s="457"/>
      <c r="U2" s="458"/>
      <c r="V2" s="448"/>
      <c r="W2" s="449"/>
      <c r="X2" s="448"/>
      <c r="Y2" s="448"/>
      <c r="Z2" s="448"/>
      <c r="AA2" s="448"/>
      <c r="AB2" s="448"/>
    </row>
    <row r="3" spans="1:28" ht="45">
      <c r="A3" s="459" t="s">
        <v>24</v>
      </c>
      <c r="B3" s="460" t="s">
        <v>42</v>
      </c>
      <c r="C3" s="461" t="s">
        <v>74</v>
      </c>
      <c r="D3" s="460"/>
      <c r="E3" s="460" t="s">
        <v>21</v>
      </c>
      <c r="F3" s="461" t="s">
        <v>74</v>
      </c>
      <c r="G3" s="460"/>
      <c r="H3" s="460" t="s">
        <v>26</v>
      </c>
      <c r="I3" s="461" t="s">
        <v>74</v>
      </c>
      <c r="J3" s="460"/>
      <c r="K3" s="460" t="s">
        <v>26</v>
      </c>
      <c r="L3" s="461" t="s">
        <v>74</v>
      </c>
      <c r="M3" s="460"/>
      <c r="N3" s="462" t="s">
        <v>28</v>
      </c>
      <c r="O3" s="461" t="s">
        <v>74</v>
      </c>
      <c r="P3" s="460"/>
      <c r="Q3" s="463" t="s">
        <v>29</v>
      </c>
      <c r="R3" s="464" t="s">
        <v>49</v>
      </c>
      <c r="S3" s="465" t="s">
        <v>120</v>
      </c>
      <c r="T3" s="466" t="s">
        <v>121</v>
      </c>
      <c r="U3" s="467"/>
      <c r="V3" s="448"/>
      <c r="W3" s="449"/>
      <c r="X3" s="448"/>
      <c r="Y3" s="448"/>
      <c r="Z3" s="448"/>
      <c r="AA3" s="448"/>
      <c r="AB3" s="448"/>
    </row>
    <row r="4" spans="1:28" ht="27.75">
      <c r="A4" s="468">
        <f>'三菜'!B4</f>
        <v>4</v>
      </c>
      <c r="B4" s="469" t="str">
        <f>'三菜'!D4</f>
        <v>香Q米飯</v>
      </c>
      <c r="C4" s="469" t="s">
        <v>122</v>
      </c>
      <c r="D4" s="469" t="s">
        <v>123</v>
      </c>
      <c r="E4" s="469" t="str">
        <f>'三菜'!E4</f>
        <v>味噌燒肉片</v>
      </c>
      <c r="F4" s="469"/>
      <c r="G4" s="469" t="s">
        <v>123</v>
      </c>
      <c r="H4" s="469" t="str">
        <f>'三菜'!H4</f>
        <v>洋蔥炒蛋</v>
      </c>
      <c r="I4" s="469"/>
      <c r="J4" s="469" t="s">
        <v>123</v>
      </c>
      <c r="K4" s="469" t="str">
        <f>'三菜'!K4</f>
        <v>炒蘿蔓</v>
      </c>
      <c r="L4" s="469" t="s">
        <v>124</v>
      </c>
      <c r="M4" s="469" t="s">
        <v>123</v>
      </c>
      <c r="N4" s="469" t="str">
        <f>'三菜'!N4</f>
        <v>木須湯</v>
      </c>
      <c r="O4" s="469" t="s">
        <v>125</v>
      </c>
      <c r="P4" s="469" t="s">
        <v>123</v>
      </c>
      <c r="Q4" s="900">
        <f>'三菜'!Q4</f>
        <v>0</v>
      </c>
      <c r="R4" s="470" t="s">
        <v>126</v>
      </c>
      <c r="S4" s="471" t="s">
        <v>201</v>
      </c>
      <c r="T4" s="472"/>
      <c r="U4" s="453"/>
      <c r="V4" s="473"/>
      <c r="W4" s="449"/>
      <c r="X4" s="449"/>
      <c r="Y4" s="449"/>
      <c r="Z4" s="449"/>
      <c r="AA4" s="449"/>
      <c r="AB4" s="474"/>
    </row>
    <row r="5" spans="1:29" ht="27.75">
      <c r="A5" s="475" t="s">
        <v>127</v>
      </c>
      <c r="B5" s="476"/>
      <c r="C5" s="476"/>
      <c r="D5" s="476"/>
      <c r="E5" s="477" t="str">
        <f>'三菜'!E5</f>
        <v>肉片-溫體</v>
      </c>
      <c r="F5" s="476"/>
      <c r="G5" s="477">
        <f>'三菜'!F5</f>
        <v>14</v>
      </c>
      <c r="H5" s="477" t="str">
        <f>'三菜'!H5</f>
        <v>洗選蛋</v>
      </c>
      <c r="I5" s="477"/>
      <c r="J5" s="477">
        <f>'三菜'!I5</f>
        <v>8.5</v>
      </c>
      <c r="K5" s="477" t="str">
        <f>'三菜'!K5</f>
        <v>大陸妹切段</v>
      </c>
      <c r="L5" s="477"/>
      <c r="M5" s="477">
        <f>'三菜'!L5</f>
        <v>16</v>
      </c>
      <c r="N5" s="476" t="str">
        <f>'三菜'!N5</f>
        <v>洗選蛋</v>
      </c>
      <c r="O5" s="477"/>
      <c r="P5" s="477">
        <f>'三菜'!O5</f>
        <v>2</v>
      </c>
      <c r="Q5" s="901"/>
      <c r="R5" s="478" t="str">
        <f>'三菜'!R5</f>
        <v>97.9 g</v>
      </c>
      <c r="S5" s="479" t="s">
        <v>204</v>
      </c>
      <c r="T5" s="480"/>
      <c r="U5" s="458"/>
      <c r="V5" s="481"/>
      <c r="W5" s="449"/>
      <c r="X5" s="482"/>
      <c r="Y5" s="449"/>
      <c r="Z5" s="449"/>
      <c r="AA5" s="483"/>
      <c r="AB5" s="484"/>
      <c r="AC5" s="485"/>
    </row>
    <row r="6" spans="1:29" ht="27.75">
      <c r="A6" s="475">
        <f>'三菜'!B6</f>
        <v>6</v>
      </c>
      <c r="B6" s="476"/>
      <c r="C6" s="476"/>
      <c r="D6" s="476"/>
      <c r="E6" s="477" t="str">
        <f>'三菜'!E6</f>
        <v>洋蔥切絲</v>
      </c>
      <c r="F6" s="476"/>
      <c r="G6" s="477">
        <f>'三菜'!F6</f>
        <v>4</v>
      </c>
      <c r="H6" s="477" t="str">
        <f>'三菜'!H6</f>
        <v>洋蔥切絲</v>
      </c>
      <c r="I6" s="477"/>
      <c r="J6" s="477">
        <f>'三菜'!I6</f>
        <v>6.5</v>
      </c>
      <c r="K6" s="477" t="str">
        <f>'三菜'!K6</f>
        <v>蒜末</v>
      </c>
      <c r="L6" s="477"/>
      <c r="M6" s="477">
        <f>'三菜'!L6</f>
        <v>0.2</v>
      </c>
      <c r="N6" s="476" t="str">
        <f>'三菜'!N6</f>
        <v>冬粉</v>
      </c>
      <c r="O6" s="477"/>
      <c r="P6" s="477">
        <f>'三菜'!O6</f>
        <v>1</v>
      </c>
      <c r="Q6" s="901"/>
      <c r="R6" s="486" t="s">
        <v>128</v>
      </c>
      <c r="S6" s="487" t="s">
        <v>129</v>
      </c>
      <c r="T6" s="480"/>
      <c r="U6" s="453"/>
      <c r="V6" s="448"/>
      <c r="W6" s="449"/>
      <c r="X6" s="449"/>
      <c r="Y6" s="449"/>
      <c r="Z6" s="449"/>
      <c r="AA6" s="449"/>
      <c r="AB6" s="488"/>
      <c r="AC6" s="485"/>
    </row>
    <row r="7" spans="1:29" ht="27.75">
      <c r="A7" s="475" t="s">
        <v>130</v>
      </c>
      <c r="B7" s="476"/>
      <c r="C7" s="476"/>
      <c r="D7" s="476"/>
      <c r="E7" s="477" t="str">
        <f>'三菜'!E7</f>
        <v>味噌(3K味榮)</v>
      </c>
      <c r="F7" s="489"/>
      <c r="G7" s="477">
        <f>'三菜'!F7</f>
        <v>2</v>
      </c>
      <c r="H7" s="477" t="str">
        <f>'三菜'!H7</f>
        <v>紅蘿蔔切絲</v>
      </c>
      <c r="I7" s="489"/>
      <c r="J7" s="477">
        <f>'三菜'!I7</f>
        <v>2.5</v>
      </c>
      <c r="K7" s="477">
        <f>'三菜'!K7</f>
        <v>0</v>
      </c>
      <c r="L7" s="489"/>
      <c r="M7" s="477">
        <f>'三菜'!L7</f>
        <v>0</v>
      </c>
      <c r="N7" s="476" t="str">
        <f>'三菜'!N7</f>
        <v>肉絲-溫體</v>
      </c>
      <c r="O7" s="489"/>
      <c r="P7" s="477">
        <f>'三菜'!O7</f>
        <v>0.6</v>
      </c>
      <c r="Q7" s="901"/>
      <c r="R7" s="478" t="str">
        <f>'三菜'!R7</f>
        <v>18.6 g</v>
      </c>
      <c r="S7" s="487" t="s">
        <v>131</v>
      </c>
      <c r="T7" s="480"/>
      <c r="U7" s="458"/>
      <c r="V7" s="448"/>
      <c r="W7" s="449"/>
      <c r="X7" s="449"/>
      <c r="Y7" s="449"/>
      <c r="Z7" s="449"/>
      <c r="AA7" s="449"/>
      <c r="AB7" s="488"/>
      <c r="AC7" s="485"/>
    </row>
    <row r="8" spans="1:29" ht="27.75">
      <c r="A8" s="903" t="s">
        <v>65</v>
      </c>
      <c r="B8" s="476"/>
      <c r="C8" s="476"/>
      <c r="D8" s="476"/>
      <c r="E8" s="477" t="str">
        <f>'三菜'!E8</f>
        <v>蒜末</v>
      </c>
      <c r="F8" s="489"/>
      <c r="G8" s="477">
        <f>'三菜'!F8</f>
        <v>0.2</v>
      </c>
      <c r="H8" s="477">
        <f>'三菜'!H8</f>
        <v>0</v>
      </c>
      <c r="I8" s="489"/>
      <c r="J8" s="477">
        <f>'三菜'!I8</f>
        <v>0</v>
      </c>
      <c r="K8" s="477">
        <f>'三菜'!K8</f>
        <v>0</v>
      </c>
      <c r="L8" s="489"/>
      <c r="M8" s="477">
        <f>'三菜'!L8</f>
        <v>0</v>
      </c>
      <c r="N8" s="476" t="str">
        <f>'三菜'!N8</f>
        <v>紅蘿蔔切絲</v>
      </c>
      <c r="O8" s="489"/>
      <c r="P8" s="477">
        <f>'三菜'!O8</f>
        <v>0.6</v>
      </c>
      <c r="Q8" s="901"/>
      <c r="R8" s="486" t="s">
        <v>132</v>
      </c>
      <c r="S8" s="487" t="s">
        <v>133</v>
      </c>
      <c r="T8" s="480"/>
      <c r="U8" s="453"/>
      <c r="V8" s="448"/>
      <c r="W8" s="449"/>
      <c r="X8" s="488"/>
      <c r="Y8" s="488"/>
      <c r="Z8" s="448"/>
      <c r="AA8" s="488"/>
      <c r="AB8" s="488"/>
      <c r="AC8" s="490"/>
    </row>
    <row r="9" spans="1:29" ht="27.75">
      <c r="A9" s="903"/>
      <c r="B9" s="476"/>
      <c r="C9" s="476"/>
      <c r="D9" s="476"/>
      <c r="E9" s="477">
        <f>'三菜'!E9</f>
        <v>0</v>
      </c>
      <c r="F9" s="489"/>
      <c r="G9" s="477">
        <f>'三菜'!F9</f>
        <v>0</v>
      </c>
      <c r="H9" s="477">
        <f>'三菜'!H9</f>
        <v>0</v>
      </c>
      <c r="I9" s="489"/>
      <c r="J9" s="477">
        <f>'三菜'!I9</f>
        <v>0</v>
      </c>
      <c r="K9" s="477">
        <f>'三菜'!K9</f>
        <v>0</v>
      </c>
      <c r="L9" s="489"/>
      <c r="M9" s="477">
        <f>'三菜'!L9</f>
        <v>0</v>
      </c>
      <c r="N9" s="476" t="str">
        <f>'三菜'!N9</f>
        <v>濕木耳切絲</v>
      </c>
      <c r="O9" s="489"/>
      <c r="P9" s="477">
        <f>'三菜'!O9</f>
        <v>0.6</v>
      </c>
      <c r="Q9" s="901"/>
      <c r="R9" s="478" t="str">
        <f>'三菜'!R9</f>
        <v>32.4 g</v>
      </c>
      <c r="S9" s="491" t="s">
        <v>203</v>
      </c>
      <c r="T9" s="492"/>
      <c r="U9" s="458"/>
      <c r="V9" s="488"/>
      <c r="W9" s="488"/>
      <c r="X9" s="448"/>
      <c r="Y9" s="448"/>
      <c r="Z9" s="448"/>
      <c r="AA9" s="448"/>
      <c r="AB9" s="488"/>
      <c r="AC9" s="490"/>
    </row>
    <row r="10" spans="1:28" ht="27.75">
      <c r="A10" s="493" t="s">
        <v>134</v>
      </c>
      <c r="B10" s="476"/>
      <c r="C10" s="489"/>
      <c r="D10" s="476"/>
      <c r="E10" s="477">
        <f>'三菜'!E10</f>
        <v>0</v>
      </c>
      <c r="F10" s="489"/>
      <c r="G10" s="477">
        <f>'三菜'!F10</f>
        <v>0</v>
      </c>
      <c r="H10" s="477">
        <f>'三菜'!H10</f>
        <v>0</v>
      </c>
      <c r="I10" s="489"/>
      <c r="J10" s="477">
        <f>'三菜'!I10</f>
        <v>0</v>
      </c>
      <c r="K10" s="477">
        <f>'三菜'!K10</f>
        <v>0</v>
      </c>
      <c r="L10" s="489"/>
      <c r="M10" s="477">
        <f>'三菜'!L10</f>
        <v>0</v>
      </c>
      <c r="N10" s="476">
        <f>'三菜'!N10</f>
        <v>0</v>
      </c>
      <c r="O10" s="489"/>
      <c r="P10" s="477">
        <f>'三菜'!O10</f>
        <v>0</v>
      </c>
      <c r="Q10" s="901"/>
      <c r="R10" s="486" t="s">
        <v>135</v>
      </c>
      <c r="S10" s="494"/>
      <c r="T10" s="480"/>
      <c r="U10" s="453"/>
      <c r="V10" s="488"/>
      <c r="W10" s="488"/>
      <c r="X10" s="495"/>
      <c r="Y10" s="495"/>
      <c r="Z10" s="495"/>
      <c r="AA10" s="488"/>
      <c r="AB10" s="488"/>
    </row>
    <row r="11" spans="1:28" ht="27.75">
      <c r="A11" s="496">
        <f>'三菜'!B12</f>
        <v>221</v>
      </c>
      <c r="B11" s="497"/>
      <c r="C11" s="497"/>
      <c r="D11" s="498"/>
      <c r="E11" s="477">
        <f>'三菜'!E11</f>
        <v>0</v>
      </c>
      <c r="F11" s="497"/>
      <c r="G11" s="477">
        <f>'三菜'!F11</f>
        <v>0</v>
      </c>
      <c r="H11" s="477">
        <f>'三菜'!H11</f>
        <v>0</v>
      </c>
      <c r="I11" s="497"/>
      <c r="J11" s="477">
        <f>'三菜'!I11</f>
        <v>0</v>
      </c>
      <c r="K11" s="477">
        <f>'三菜'!K11</f>
        <v>0</v>
      </c>
      <c r="L11" s="497"/>
      <c r="M11" s="477">
        <f>'三菜'!L11</f>
        <v>0</v>
      </c>
      <c r="N11" s="476">
        <f>'三菜'!N11</f>
        <v>0</v>
      </c>
      <c r="O11" s="497"/>
      <c r="P11" s="477">
        <f>'三菜'!O11</f>
        <v>0</v>
      </c>
      <c r="Q11" s="902"/>
      <c r="R11" s="499" t="str">
        <f>'三菜'!R11</f>
        <v>691大卡</v>
      </c>
      <c r="S11" s="500"/>
      <c r="T11" s="501"/>
      <c r="U11" s="458"/>
      <c r="V11" s="448"/>
      <c r="W11" s="449"/>
      <c r="X11" s="448"/>
      <c r="Y11" s="448"/>
      <c r="Z11" s="448"/>
      <c r="AA11" s="448"/>
      <c r="AB11" s="488"/>
    </row>
    <row r="12" spans="1:28" ht="27.75">
      <c r="A12" s="468">
        <f>'三菜'!B13</f>
        <v>4</v>
      </c>
      <c r="B12" s="469" t="str">
        <f>'三菜'!D13</f>
        <v>糙米飯</v>
      </c>
      <c r="C12" s="469" t="s">
        <v>122</v>
      </c>
      <c r="D12" s="469"/>
      <c r="E12" s="469" t="str">
        <f>'三菜'!E13</f>
        <v>洋芋燒雞</v>
      </c>
      <c r="F12" s="469"/>
      <c r="G12" s="469"/>
      <c r="H12" s="469" t="str">
        <f>'三菜'!H13</f>
        <v>刺瓜炒貢丸</v>
      </c>
      <c r="I12" s="469"/>
      <c r="J12" s="469"/>
      <c r="K12" s="469" t="str">
        <f>'三菜'!K13</f>
        <v>炒青江菜</v>
      </c>
      <c r="L12" s="469" t="s">
        <v>124</v>
      </c>
      <c r="M12" s="469"/>
      <c r="N12" s="469" t="str">
        <f>'三菜'!N13</f>
        <v>冬瓜排骨湯</v>
      </c>
      <c r="O12" s="469" t="s">
        <v>125</v>
      </c>
      <c r="P12" s="469"/>
      <c r="Q12" s="900" t="str">
        <f>'三菜'!Q13</f>
        <v>當季水果</v>
      </c>
      <c r="R12" s="470" t="s">
        <v>126</v>
      </c>
      <c r="S12" s="471" t="s">
        <v>201</v>
      </c>
      <c r="T12" s="472"/>
      <c r="U12" s="453"/>
      <c r="V12" s="473"/>
      <c r="W12" s="449"/>
      <c r="X12" s="449"/>
      <c r="Y12" s="449"/>
      <c r="Z12" s="449"/>
      <c r="AA12" s="449"/>
      <c r="AB12" s="488"/>
    </row>
    <row r="13" spans="1:28" ht="27.75">
      <c r="A13" s="475" t="s">
        <v>127</v>
      </c>
      <c r="B13" s="477"/>
      <c r="C13" s="477"/>
      <c r="D13" s="477"/>
      <c r="E13" s="477" t="str">
        <f>'三菜'!E14</f>
        <v>雞腿丁-CAS</v>
      </c>
      <c r="F13" s="476"/>
      <c r="G13" s="477">
        <f>'三菜'!F14</f>
        <v>15</v>
      </c>
      <c r="H13" s="476" t="str">
        <f>'三菜'!H14</f>
        <v>刺瓜切片</v>
      </c>
      <c r="I13" s="477"/>
      <c r="J13" s="476">
        <f>'三菜'!I14</f>
        <v>14</v>
      </c>
      <c r="K13" s="477" t="str">
        <f>'三菜'!K14</f>
        <v>青江菜切段</v>
      </c>
      <c r="L13" s="477"/>
      <c r="M13" s="477">
        <f>'三菜'!L14</f>
        <v>16</v>
      </c>
      <c r="N13" s="476" t="str">
        <f>'三菜'!N14</f>
        <v>冬瓜切中丁</v>
      </c>
      <c r="O13" s="477"/>
      <c r="P13" s="477">
        <f>'三菜'!O14</f>
        <v>7.6</v>
      </c>
      <c r="Q13" s="901"/>
      <c r="R13" s="478" t="str">
        <f>'三菜'!R14</f>
        <v>85.5 g</v>
      </c>
      <c r="S13" s="479" t="s">
        <v>204</v>
      </c>
      <c r="T13" s="480"/>
      <c r="U13" s="458"/>
      <c r="V13" s="481"/>
      <c r="W13" s="449"/>
      <c r="X13" s="482"/>
      <c r="Y13" s="449"/>
      <c r="Z13" s="449"/>
      <c r="AA13" s="483"/>
      <c r="AB13" s="484"/>
    </row>
    <row r="14" spans="1:28" ht="27.75">
      <c r="A14" s="475">
        <f>'三菜'!B15</f>
        <v>7</v>
      </c>
      <c r="B14" s="477"/>
      <c r="C14" s="477"/>
      <c r="D14" s="477"/>
      <c r="E14" s="477" t="str">
        <f>'三菜'!E15</f>
        <v>洋蔥小丁</v>
      </c>
      <c r="F14" s="476"/>
      <c r="G14" s="477">
        <f>'三菜'!F15</f>
        <v>2</v>
      </c>
      <c r="H14" s="476" t="str">
        <f>'三菜'!H15</f>
        <v>貢丸切片-加</v>
      </c>
      <c r="I14" s="477"/>
      <c r="J14" s="476">
        <f>'三菜'!I15</f>
        <v>2</v>
      </c>
      <c r="K14" s="477" t="str">
        <f>'三菜'!K15</f>
        <v>薑絲</v>
      </c>
      <c r="L14" s="477"/>
      <c r="M14" s="477">
        <f>'三菜'!L15</f>
        <v>0.2</v>
      </c>
      <c r="N14" s="476" t="str">
        <f>'三菜'!N15</f>
        <v>豬(龍骨丁-CAS)</v>
      </c>
      <c r="O14" s="477"/>
      <c r="P14" s="477">
        <f>'三菜'!O15</f>
        <v>2</v>
      </c>
      <c r="Q14" s="901"/>
      <c r="R14" s="486" t="s">
        <v>128</v>
      </c>
      <c r="S14" s="487" t="s">
        <v>129</v>
      </c>
      <c r="T14" s="480"/>
      <c r="U14" s="453"/>
      <c r="V14" s="448"/>
      <c r="W14" s="449"/>
      <c r="X14" s="449"/>
      <c r="Y14" s="449"/>
      <c r="Z14" s="449"/>
      <c r="AA14" s="449"/>
      <c r="AB14" s="488"/>
    </row>
    <row r="15" spans="1:28" ht="27.75">
      <c r="A15" s="475" t="s">
        <v>130</v>
      </c>
      <c r="B15" s="489"/>
      <c r="C15" s="489"/>
      <c r="D15" s="477"/>
      <c r="E15" s="477" t="str">
        <f>'三菜'!E16</f>
        <v>洋芋中丁</v>
      </c>
      <c r="F15" s="489"/>
      <c r="G15" s="477">
        <f>'三菜'!F16</f>
        <v>1</v>
      </c>
      <c r="H15" s="476" t="str">
        <f>'三菜'!H16</f>
        <v>紅蘿蔔切片</v>
      </c>
      <c r="I15" s="489"/>
      <c r="J15" s="476">
        <f>'三菜'!I16</f>
        <v>1</v>
      </c>
      <c r="K15" s="477">
        <f>'三菜'!K16</f>
        <v>0</v>
      </c>
      <c r="L15" s="489"/>
      <c r="M15" s="477">
        <f>'三菜'!L16</f>
        <v>0</v>
      </c>
      <c r="N15" s="476" t="str">
        <f>'三菜'!N16</f>
        <v>薑片</v>
      </c>
      <c r="O15" s="489"/>
      <c r="P15" s="477">
        <f>'三菜'!O16</f>
        <v>0.2</v>
      </c>
      <c r="Q15" s="901"/>
      <c r="R15" s="478" t="str">
        <f>'三菜'!R16</f>
        <v>12.8 g</v>
      </c>
      <c r="S15" s="487" t="s">
        <v>131</v>
      </c>
      <c r="T15" s="480"/>
      <c r="U15" s="458"/>
      <c r="V15" s="448"/>
      <c r="W15" s="449"/>
      <c r="X15" s="449"/>
      <c r="Y15" s="449"/>
      <c r="Z15" s="449"/>
      <c r="AA15" s="449"/>
      <c r="AB15" s="488"/>
    </row>
    <row r="16" spans="1:28" ht="27.75">
      <c r="A16" s="903" t="s">
        <v>66</v>
      </c>
      <c r="B16" s="489"/>
      <c r="C16" s="489"/>
      <c r="D16" s="477"/>
      <c r="E16" s="477" t="str">
        <f>'三菜'!E17</f>
        <v>紅蘿蔔中丁</v>
      </c>
      <c r="F16" s="489"/>
      <c r="G16" s="477">
        <f>'三菜'!F17</f>
        <v>1</v>
      </c>
      <c r="H16" s="476" t="str">
        <f>'三菜'!H17</f>
        <v>濕木耳切絲</v>
      </c>
      <c r="I16" s="489"/>
      <c r="J16" s="476">
        <f>'三菜'!I17</f>
        <v>0.3</v>
      </c>
      <c r="K16" s="477">
        <f>'三菜'!K17</f>
        <v>0</v>
      </c>
      <c r="L16" s="489"/>
      <c r="M16" s="477">
        <f>'三菜'!L17</f>
        <v>0</v>
      </c>
      <c r="N16" s="476">
        <f>'三菜'!N17</f>
        <v>0</v>
      </c>
      <c r="O16" s="489"/>
      <c r="P16" s="477">
        <f>'三菜'!O17</f>
        <v>0</v>
      </c>
      <c r="Q16" s="901"/>
      <c r="R16" s="486" t="s">
        <v>132</v>
      </c>
      <c r="S16" s="487" t="s">
        <v>133</v>
      </c>
      <c r="T16" s="480"/>
      <c r="U16" s="453"/>
      <c r="V16" s="448"/>
      <c r="W16" s="449"/>
      <c r="X16" s="488"/>
      <c r="Y16" s="488"/>
      <c r="Z16" s="448"/>
      <c r="AA16" s="488"/>
      <c r="AB16" s="488"/>
    </row>
    <row r="17" spans="1:27" ht="27.75">
      <c r="A17" s="903"/>
      <c r="B17" s="489"/>
      <c r="C17" s="489"/>
      <c r="D17" s="477"/>
      <c r="E17" s="477" t="str">
        <f>'三菜'!E18</f>
        <v>薑片</v>
      </c>
      <c r="F17" s="489"/>
      <c r="G17" s="477">
        <f>'三菜'!F18</f>
        <v>0.2</v>
      </c>
      <c r="H17" s="476" t="str">
        <f>'三菜'!H18</f>
        <v>蒜末</v>
      </c>
      <c r="I17" s="489"/>
      <c r="J17" s="476">
        <f>'三菜'!I18</f>
        <v>0.2</v>
      </c>
      <c r="K17" s="477">
        <f>'三菜'!K18</f>
        <v>0</v>
      </c>
      <c r="L17" s="489"/>
      <c r="M17" s="477">
        <f>'三菜'!L18</f>
        <v>0</v>
      </c>
      <c r="N17" s="476">
        <f>'三菜'!N18</f>
        <v>0</v>
      </c>
      <c r="O17" s="489"/>
      <c r="P17" s="477">
        <f>'三菜'!O18</f>
        <v>0</v>
      </c>
      <c r="Q17" s="901"/>
      <c r="R17" s="478" t="str">
        <f>'三菜'!R18</f>
        <v>22.7 g</v>
      </c>
      <c r="S17" s="491" t="s">
        <v>203</v>
      </c>
      <c r="T17" s="492"/>
      <c r="U17" s="458"/>
      <c r="V17" s="488"/>
      <c r="W17" s="488"/>
      <c r="X17" s="448"/>
      <c r="Y17" s="448"/>
      <c r="Z17" s="448"/>
      <c r="AA17" s="448"/>
    </row>
    <row r="18" spans="1:27" ht="27.75">
      <c r="A18" s="493" t="s">
        <v>134</v>
      </c>
      <c r="B18" s="489"/>
      <c r="C18" s="489"/>
      <c r="D18" s="477"/>
      <c r="E18" s="477">
        <f>'三菜'!E19</f>
        <v>0</v>
      </c>
      <c r="F18" s="489"/>
      <c r="G18" s="477">
        <f>'三菜'!F19</f>
        <v>0</v>
      </c>
      <c r="H18" s="476">
        <f>'三菜'!H19</f>
        <v>0</v>
      </c>
      <c r="I18" s="489"/>
      <c r="J18" s="476">
        <f>'三菜'!I19</f>
        <v>0</v>
      </c>
      <c r="K18" s="477">
        <f>'三菜'!K19</f>
        <v>0</v>
      </c>
      <c r="L18" s="489"/>
      <c r="M18" s="477">
        <f>'三菜'!L19</f>
        <v>0</v>
      </c>
      <c r="N18" s="476">
        <f>'三菜'!N19</f>
        <v>0</v>
      </c>
      <c r="O18" s="489"/>
      <c r="P18" s="477">
        <f>'三菜'!O19</f>
        <v>0</v>
      </c>
      <c r="Q18" s="901"/>
      <c r="R18" s="486" t="s">
        <v>135</v>
      </c>
      <c r="S18" s="494"/>
      <c r="T18" s="480"/>
      <c r="U18" s="453"/>
      <c r="V18" s="488"/>
      <c r="W18" s="488"/>
      <c r="X18" s="495"/>
      <c r="Y18" s="495"/>
      <c r="Z18" s="495"/>
      <c r="AA18" s="488"/>
    </row>
    <row r="19" spans="1:27" ht="27.75">
      <c r="A19" s="502">
        <f>'三菜'!B21</f>
        <v>221</v>
      </c>
      <c r="B19" s="489"/>
      <c r="C19" s="489"/>
      <c r="D19" s="477"/>
      <c r="E19" s="477">
        <f>'三菜'!E20</f>
        <v>0</v>
      </c>
      <c r="F19" s="489"/>
      <c r="G19" s="477">
        <f>'三菜'!F20</f>
        <v>0</v>
      </c>
      <c r="H19" s="476">
        <f>'三菜'!H20</f>
        <v>0</v>
      </c>
      <c r="I19" s="489"/>
      <c r="J19" s="476">
        <f>'三菜'!I20</f>
        <v>0</v>
      </c>
      <c r="K19" s="477">
        <f>'三菜'!K20</f>
        <v>0</v>
      </c>
      <c r="L19" s="489"/>
      <c r="M19" s="477">
        <f>'三菜'!L20</f>
        <v>0</v>
      </c>
      <c r="N19" s="476">
        <f>'三菜'!N20</f>
        <v>0</v>
      </c>
      <c r="O19" s="489"/>
      <c r="P19" s="477">
        <f>'三菜'!O20</f>
        <v>0</v>
      </c>
      <c r="Q19" s="902"/>
      <c r="R19" s="499" t="str">
        <f>'三菜'!R20</f>
        <v>558大卡</v>
      </c>
      <c r="S19" s="503"/>
      <c r="T19" s="492"/>
      <c r="U19" s="458"/>
      <c r="V19" s="448"/>
      <c r="W19" s="449"/>
      <c r="X19" s="448"/>
      <c r="Y19" s="448"/>
      <c r="Z19" s="448"/>
      <c r="AA19" s="448"/>
    </row>
    <row r="20" spans="1:27" ht="27.75">
      <c r="A20" s="504">
        <f>'三菜'!B22</f>
        <v>4</v>
      </c>
      <c r="B20" s="469" t="str">
        <f>'三菜'!D22</f>
        <v>粥品1</v>
      </c>
      <c r="C20" s="469" t="s">
        <v>122</v>
      </c>
      <c r="D20" s="469"/>
      <c r="E20" s="469" t="str">
        <f>'三菜'!E22</f>
        <v>皮蛋瘦肉粥</v>
      </c>
      <c r="F20" s="469"/>
      <c r="G20" s="469"/>
      <c r="H20" s="469" t="str">
        <f>'三菜'!H22</f>
        <v>肉包</v>
      </c>
      <c r="I20" s="469"/>
      <c r="J20" s="469"/>
      <c r="K20" s="469" t="str">
        <f>'三菜'!K22</f>
        <v>炒菠菜</v>
      </c>
      <c r="L20" s="469" t="s">
        <v>124</v>
      </c>
      <c r="M20" s="469"/>
      <c r="N20" s="469">
        <f>'三菜'!N22</f>
        <v>0</v>
      </c>
      <c r="O20" s="469" t="s">
        <v>125</v>
      </c>
      <c r="P20" s="469"/>
      <c r="Q20" s="900"/>
      <c r="R20" s="470" t="s">
        <v>126</v>
      </c>
      <c r="S20" s="471" t="s">
        <v>201</v>
      </c>
      <c r="T20" s="472"/>
      <c r="U20" s="453"/>
      <c r="V20" s="473"/>
      <c r="W20" s="449"/>
      <c r="X20" s="449"/>
      <c r="Y20" s="449"/>
      <c r="Z20" s="449"/>
      <c r="AA20" s="449"/>
    </row>
    <row r="21" spans="1:27" ht="27.75">
      <c r="A21" s="505" t="s">
        <v>127</v>
      </c>
      <c r="B21" s="477"/>
      <c r="C21" s="476"/>
      <c r="D21" s="477"/>
      <c r="E21" s="477" t="str">
        <f>'三菜'!E23</f>
        <v>皮蛋</v>
      </c>
      <c r="F21" s="477"/>
      <c r="G21" s="477">
        <f>'三菜'!F23</f>
        <v>40</v>
      </c>
      <c r="H21" s="477" t="str">
        <f>'三菜'!H23</f>
        <v>肉包(65g)</v>
      </c>
      <c r="I21" s="476"/>
      <c r="J21" s="477">
        <f>'三菜'!I23</f>
        <v>231</v>
      </c>
      <c r="K21" s="477" t="str">
        <f>'三菜'!K23</f>
        <v>菠菜切段</v>
      </c>
      <c r="L21" s="477"/>
      <c r="M21" s="477">
        <f>'三菜'!L23</f>
        <v>16</v>
      </c>
      <c r="N21" s="477">
        <f>'三菜'!N23</f>
        <v>0</v>
      </c>
      <c r="O21" s="477"/>
      <c r="P21" s="477">
        <f>'三菜'!O23</f>
        <v>0</v>
      </c>
      <c r="Q21" s="901"/>
      <c r="R21" s="478" t="str">
        <f>'三菜'!R23</f>
        <v>80.3 g</v>
      </c>
      <c r="S21" s="479" t="s">
        <v>204</v>
      </c>
      <c r="T21" s="480"/>
      <c r="U21" s="506"/>
      <c r="V21" s="481"/>
      <c r="W21" s="449"/>
      <c r="X21" s="482"/>
      <c r="Y21" s="449"/>
      <c r="Z21" s="449"/>
      <c r="AA21" s="483"/>
    </row>
    <row r="22" spans="1:27" ht="27.75">
      <c r="A22" s="505">
        <f>'三菜'!B24</f>
        <v>8</v>
      </c>
      <c r="B22" s="477"/>
      <c r="C22" s="476"/>
      <c r="D22" s="477"/>
      <c r="E22" s="477" t="str">
        <f>'三菜'!E24</f>
        <v>高麗菜切粗絲</v>
      </c>
      <c r="F22" s="477"/>
      <c r="G22" s="477">
        <f>'三菜'!F24</f>
        <v>8</v>
      </c>
      <c r="H22" s="477">
        <f>'三菜'!H24</f>
        <v>0</v>
      </c>
      <c r="I22" s="477"/>
      <c r="J22" s="477">
        <f>'三菜'!I24</f>
        <v>0</v>
      </c>
      <c r="K22" s="477" t="str">
        <f>'三菜'!K24</f>
        <v>蒜末</v>
      </c>
      <c r="L22" s="477"/>
      <c r="M22" s="477">
        <f>'三菜'!L24</f>
        <v>0.2</v>
      </c>
      <c r="N22" s="477">
        <f>'三菜'!N24</f>
        <v>0</v>
      </c>
      <c r="O22" s="477"/>
      <c r="P22" s="477">
        <f>'三菜'!O24</f>
        <v>0</v>
      </c>
      <c r="Q22" s="901"/>
      <c r="R22" s="486" t="s">
        <v>128</v>
      </c>
      <c r="S22" s="487" t="s">
        <v>129</v>
      </c>
      <c r="T22" s="480"/>
      <c r="U22" s="507"/>
      <c r="V22" s="448"/>
      <c r="W22" s="449"/>
      <c r="X22" s="449"/>
      <c r="Y22" s="449"/>
      <c r="Z22" s="449"/>
      <c r="AA22" s="449"/>
    </row>
    <row r="23" spans="1:27" ht="27.75">
      <c r="A23" s="505" t="s">
        <v>130</v>
      </c>
      <c r="B23" s="477"/>
      <c r="C23" s="476"/>
      <c r="D23" s="477"/>
      <c r="E23" s="477" t="str">
        <f>'三菜'!E25</f>
        <v>玉米粒</v>
      </c>
      <c r="F23" s="489"/>
      <c r="G23" s="477">
        <f>'三菜'!F25</f>
        <v>6</v>
      </c>
      <c r="H23" s="477">
        <f>'三菜'!H25</f>
        <v>0</v>
      </c>
      <c r="I23" s="489"/>
      <c r="J23" s="477">
        <f>'三菜'!I25</f>
        <v>0</v>
      </c>
      <c r="K23" s="477">
        <f>'三菜'!K25</f>
        <v>0</v>
      </c>
      <c r="L23" s="489"/>
      <c r="M23" s="477">
        <f>'三菜'!L25</f>
        <v>0</v>
      </c>
      <c r="N23" s="477">
        <f>'三菜'!N25</f>
        <v>0</v>
      </c>
      <c r="O23" s="489"/>
      <c r="P23" s="477">
        <f>'三菜'!O25</f>
        <v>0</v>
      </c>
      <c r="Q23" s="901"/>
      <c r="R23" s="478" t="str">
        <f>'三菜'!R25</f>
        <v>19.8 g</v>
      </c>
      <c r="S23" s="487" t="s">
        <v>131</v>
      </c>
      <c r="T23" s="480"/>
      <c r="U23" s="506"/>
      <c r="V23" s="448"/>
      <c r="W23" s="449"/>
      <c r="X23" s="449"/>
      <c r="Y23" s="449"/>
      <c r="Z23" s="449"/>
      <c r="AA23" s="449"/>
    </row>
    <row r="24" spans="1:27" ht="27.75">
      <c r="A24" s="904" t="s">
        <v>67</v>
      </c>
      <c r="B24" s="476"/>
      <c r="C24" s="476"/>
      <c r="D24" s="476"/>
      <c r="E24" s="477" t="str">
        <f>'三菜'!E26</f>
        <v>絞肉-溫體</v>
      </c>
      <c r="F24" s="489"/>
      <c r="G24" s="477">
        <f>'三菜'!F26</f>
        <v>6</v>
      </c>
      <c r="H24" s="477">
        <f>'三菜'!H26</f>
        <v>0</v>
      </c>
      <c r="I24" s="489"/>
      <c r="J24" s="477">
        <f>'三菜'!I26</f>
        <v>0</v>
      </c>
      <c r="K24" s="477">
        <f>'三菜'!K26</f>
        <v>0</v>
      </c>
      <c r="L24" s="489"/>
      <c r="M24" s="477">
        <f>'三菜'!L26</f>
        <v>0</v>
      </c>
      <c r="N24" s="477">
        <f>'三菜'!N26</f>
        <v>0</v>
      </c>
      <c r="O24" s="489"/>
      <c r="P24" s="477">
        <f>'三菜'!O26</f>
        <v>0</v>
      </c>
      <c r="Q24" s="901"/>
      <c r="R24" s="486" t="s">
        <v>132</v>
      </c>
      <c r="S24" s="487" t="s">
        <v>133</v>
      </c>
      <c r="T24" s="480"/>
      <c r="U24" s="507"/>
      <c r="V24" s="448"/>
      <c r="W24" s="449"/>
      <c r="X24" s="448"/>
      <c r="Y24" s="448"/>
      <c r="Z24" s="448"/>
      <c r="AA24" s="448"/>
    </row>
    <row r="25" spans="1:27" ht="27.75">
      <c r="A25" s="904"/>
      <c r="B25" s="476"/>
      <c r="C25" s="476"/>
      <c r="D25" s="476"/>
      <c r="E25" s="477" t="str">
        <f>'三菜'!E27</f>
        <v>洗選蛋</v>
      </c>
      <c r="F25" s="489"/>
      <c r="G25" s="477">
        <f>'三菜'!F27</f>
        <v>3</v>
      </c>
      <c r="H25" s="477">
        <f>'三菜'!H27</f>
        <v>0</v>
      </c>
      <c r="I25" s="489"/>
      <c r="J25" s="477">
        <f>'三菜'!I27</f>
        <v>0</v>
      </c>
      <c r="K25" s="477">
        <f>'三菜'!K27</f>
        <v>0</v>
      </c>
      <c r="L25" s="489"/>
      <c r="M25" s="477">
        <f>'三菜'!L27</f>
        <v>0</v>
      </c>
      <c r="N25" s="477">
        <f>'三菜'!N27</f>
        <v>0</v>
      </c>
      <c r="O25" s="489"/>
      <c r="P25" s="477">
        <f>'三菜'!O27</f>
        <v>0</v>
      </c>
      <c r="Q25" s="901"/>
      <c r="R25" s="478" t="str">
        <f>'三菜'!R27</f>
        <v>21.1 g</v>
      </c>
      <c r="S25" s="491" t="s">
        <v>203</v>
      </c>
      <c r="T25" s="480"/>
      <c r="U25" s="506"/>
      <c r="V25" s="448"/>
      <c r="W25" s="449"/>
      <c r="X25" s="448"/>
      <c r="Y25" s="448"/>
      <c r="Z25" s="448"/>
      <c r="AA25" s="448"/>
    </row>
    <row r="26" spans="1:27" ht="27.75">
      <c r="A26" s="493" t="s">
        <v>134</v>
      </c>
      <c r="B26" s="476"/>
      <c r="C26" s="489"/>
      <c r="D26" s="476"/>
      <c r="E26" s="477" t="str">
        <f>'三菜'!E28</f>
        <v>紅蘿蔔小丁</v>
      </c>
      <c r="F26" s="489"/>
      <c r="G26" s="477">
        <f>'三菜'!F28</f>
        <v>1</v>
      </c>
      <c r="H26" s="477">
        <f>'三菜'!H28</f>
        <v>0</v>
      </c>
      <c r="I26" s="489"/>
      <c r="J26" s="477">
        <f>'三菜'!I28</f>
        <v>0</v>
      </c>
      <c r="K26" s="477">
        <f>'三菜'!K28</f>
        <v>0</v>
      </c>
      <c r="L26" s="489"/>
      <c r="M26" s="477">
        <f>'三菜'!L28</f>
        <v>0</v>
      </c>
      <c r="N26" s="477">
        <f>'三菜'!N28</f>
        <v>0</v>
      </c>
      <c r="O26" s="489"/>
      <c r="P26" s="477">
        <f>'三菜'!O28</f>
        <v>0</v>
      </c>
      <c r="Q26" s="901"/>
      <c r="R26" s="486" t="s">
        <v>135</v>
      </c>
      <c r="S26" s="494"/>
      <c r="T26" s="480"/>
      <c r="U26" s="507"/>
      <c r="V26" s="508"/>
      <c r="W26" s="509"/>
      <c r="X26" s="495"/>
      <c r="Y26" s="495"/>
      <c r="Z26" s="495"/>
      <c r="AA26" s="508"/>
    </row>
    <row r="27" spans="1:27" ht="27.75">
      <c r="A27" s="510">
        <f>'三菜'!B30</f>
        <v>221</v>
      </c>
      <c r="B27" s="489"/>
      <c r="C27" s="489"/>
      <c r="D27" s="477"/>
      <c r="E27" s="477">
        <f>'三菜'!E29</f>
        <v>0</v>
      </c>
      <c r="F27" s="489"/>
      <c r="G27" s="477">
        <f>'三菜'!F29</f>
        <v>0</v>
      </c>
      <c r="H27" s="477">
        <f>'三菜'!H29</f>
        <v>0</v>
      </c>
      <c r="I27" s="489"/>
      <c r="J27" s="477">
        <f>'三菜'!I29</f>
        <v>0</v>
      </c>
      <c r="K27" s="477">
        <f>'三菜'!K29</f>
        <v>0</v>
      </c>
      <c r="L27" s="489"/>
      <c r="M27" s="477">
        <f>'三菜'!L29</f>
        <v>0</v>
      </c>
      <c r="N27" s="477">
        <f>'三菜'!N29</f>
        <v>0</v>
      </c>
      <c r="O27" s="489"/>
      <c r="P27" s="477">
        <f>'三菜'!O29</f>
        <v>0</v>
      </c>
      <c r="Q27" s="902"/>
      <c r="R27" s="499" t="str">
        <f>'三菜'!R29</f>
        <v>583大卡</v>
      </c>
      <c r="S27" s="500"/>
      <c r="T27" s="480"/>
      <c r="U27" s="506"/>
      <c r="V27" s="448"/>
      <c r="W27" s="449"/>
      <c r="X27" s="448"/>
      <c r="Y27" s="448"/>
      <c r="Z27" s="448"/>
      <c r="AA27" s="448"/>
    </row>
    <row r="28" spans="1:27" ht="27.75">
      <c r="A28" s="468">
        <f>'三菜'!B31</f>
        <v>4</v>
      </c>
      <c r="B28" s="469" t="str">
        <f>'三菜'!D31</f>
        <v>香Q米飯</v>
      </c>
      <c r="C28" s="469" t="s">
        <v>122</v>
      </c>
      <c r="D28" s="469"/>
      <c r="E28" s="469" t="str">
        <f>'三菜'!E31</f>
        <v>魷魚排</v>
      </c>
      <c r="F28" s="469"/>
      <c r="G28" s="469"/>
      <c r="H28" s="469" t="str">
        <f>'三菜'!H31</f>
        <v>白菜滷</v>
      </c>
      <c r="I28" s="469"/>
      <c r="J28" s="469"/>
      <c r="K28" s="469" t="str">
        <f>'三菜'!K31</f>
        <v>蒜香油菜</v>
      </c>
      <c r="L28" s="469" t="s">
        <v>124</v>
      </c>
      <c r="M28" s="469"/>
      <c r="N28" s="469" t="str">
        <f>'三菜'!N31</f>
        <v>海芽蛋花湯</v>
      </c>
      <c r="O28" s="469" t="s">
        <v>125</v>
      </c>
      <c r="P28" s="469"/>
      <c r="Q28" s="900" t="str">
        <f>'三菜'!Q31</f>
        <v>當季水果</v>
      </c>
      <c r="R28" s="470" t="s">
        <v>126</v>
      </c>
      <c r="S28" s="471" t="s">
        <v>201</v>
      </c>
      <c r="T28" s="511"/>
      <c r="U28" s="453"/>
      <c r="V28" s="473"/>
      <c r="W28" s="449"/>
      <c r="X28" s="449"/>
      <c r="Y28" s="449"/>
      <c r="Z28" s="449"/>
      <c r="AA28" s="449"/>
    </row>
    <row r="29" spans="1:27" ht="27.75">
      <c r="A29" s="475" t="s">
        <v>127</v>
      </c>
      <c r="B29" s="477"/>
      <c r="C29" s="477"/>
      <c r="D29" s="477"/>
      <c r="E29" s="477" t="str">
        <f>'三菜'!E32</f>
        <v>魷魚排60g</v>
      </c>
      <c r="F29" s="477"/>
      <c r="G29" s="477">
        <f>'三菜'!F32</f>
        <v>220</v>
      </c>
      <c r="H29" s="476" t="str">
        <f>'三菜'!H32</f>
        <v>大白菜切段</v>
      </c>
      <c r="I29" s="476"/>
      <c r="J29" s="476">
        <f>'三菜'!I32</f>
        <v>14</v>
      </c>
      <c r="K29" s="477" t="str">
        <f>'三菜'!K32</f>
        <v>油菜切段</v>
      </c>
      <c r="L29" s="477"/>
      <c r="M29" s="477">
        <f>'三菜'!L32</f>
        <v>16</v>
      </c>
      <c r="N29" s="476" t="str">
        <f>'三菜'!N32</f>
        <v>洗選蛋</v>
      </c>
      <c r="O29" s="477"/>
      <c r="P29" s="477">
        <f>'三菜'!O32</f>
        <v>4</v>
      </c>
      <c r="Q29" s="901"/>
      <c r="R29" s="478" t="str">
        <f>'三菜'!R32</f>
        <v>96.7 g</v>
      </c>
      <c r="S29" s="479" t="s">
        <v>204</v>
      </c>
      <c r="T29" s="512"/>
      <c r="U29" s="458"/>
      <c r="V29" s="481"/>
      <c r="W29" s="449"/>
      <c r="X29" s="482"/>
      <c r="Y29" s="449"/>
      <c r="Z29" s="449"/>
      <c r="AA29" s="483"/>
    </row>
    <row r="30" spans="1:27" ht="27.75">
      <c r="A30" s="475">
        <f>'三菜'!B33</f>
        <v>9</v>
      </c>
      <c r="B30" s="477"/>
      <c r="C30" s="477"/>
      <c r="D30" s="477"/>
      <c r="E30" s="477" t="str">
        <f>'三菜'!E33</f>
        <v>魷魚排60g-備品</v>
      </c>
      <c r="F30" s="477"/>
      <c r="G30" s="477">
        <f>'三菜'!F33</f>
        <v>10</v>
      </c>
      <c r="H30" s="476" t="str">
        <f>'三菜'!H33</f>
        <v>赤肉羹-加</v>
      </c>
      <c r="I30" s="476"/>
      <c r="J30" s="476">
        <f>'三菜'!I33</f>
        <v>2</v>
      </c>
      <c r="K30" s="477" t="str">
        <f>'三菜'!K33</f>
        <v>蒜末</v>
      </c>
      <c r="L30" s="477"/>
      <c r="M30" s="477">
        <f>'三菜'!L33</f>
        <v>0.2</v>
      </c>
      <c r="N30" s="476" t="str">
        <f>'三菜'!N33</f>
        <v>乾海芽</v>
      </c>
      <c r="O30" s="477"/>
      <c r="P30" s="477">
        <f>'三菜'!O33</f>
        <v>0.4</v>
      </c>
      <c r="Q30" s="901"/>
      <c r="R30" s="486" t="s">
        <v>128</v>
      </c>
      <c r="S30" s="487" t="s">
        <v>129</v>
      </c>
      <c r="T30" s="512"/>
      <c r="U30" s="453"/>
      <c r="V30" s="448"/>
      <c r="W30" s="449"/>
      <c r="X30" s="449"/>
      <c r="Y30" s="449"/>
      <c r="Z30" s="449"/>
      <c r="AA30" s="449"/>
    </row>
    <row r="31" spans="1:27" ht="27.75">
      <c r="A31" s="475" t="s">
        <v>130</v>
      </c>
      <c r="B31" s="489"/>
      <c r="C31" s="489"/>
      <c r="D31" s="477"/>
      <c r="E31" s="477">
        <f>'三菜'!E34</f>
        <v>0</v>
      </c>
      <c r="F31" s="489"/>
      <c r="G31" s="477">
        <f>'三菜'!F34</f>
        <v>0</v>
      </c>
      <c r="H31" s="476" t="str">
        <f>'三菜'!H34</f>
        <v>油豆皮(非)-富</v>
      </c>
      <c r="I31" s="476"/>
      <c r="J31" s="476">
        <f>'三菜'!I34</f>
        <v>1</v>
      </c>
      <c r="K31" s="477">
        <f>'三菜'!K34</f>
        <v>0</v>
      </c>
      <c r="L31" s="489"/>
      <c r="M31" s="477">
        <f>'三菜'!L34</f>
        <v>0</v>
      </c>
      <c r="N31" s="476" t="str">
        <f>'三菜'!N34</f>
        <v>青蔥珠(冷凍)</v>
      </c>
      <c r="O31" s="489"/>
      <c r="P31" s="477">
        <f>'三菜'!O34</f>
        <v>0.2</v>
      </c>
      <c r="Q31" s="901"/>
      <c r="R31" s="478" t="str">
        <f>'三菜'!R34</f>
        <v>14.4 g</v>
      </c>
      <c r="S31" s="487" t="s">
        <v>131</v>
      </c>
      <c r="T31" s="512"/>
      <c r="U31" s="458"/>
      <c r="V31" s="448"/>
      <c r="W31" s="449"/>
      <c r="X31" s="449"/>
      <c r="Y31" s="449"/>
      <c r="Z31" s="449"/>
      <c r="AA31" s="449"/>
    </row>
    <row r="32" spans="1:27" ht="27.75">
      <c r="A32" s="903" t="s">
        <v>68</v>
      </c>
      <c r="B32" s="489"/>
      <c r="C32" s="489"/>
      <c r="D32" s="477"/>
      <c r="E32" s="477">
        <f>'三菜'!E35</f>
        <v>0</v>
      </c>
      <c r="F32" s="489"/>
      <c r="G32" s="477">
        <f>'三菜'!F35</f>
        <v>0</v>
      </c>
      <c r="H32" s="476" t="str">
        <f>'三菜'!H35</f>
        <v>紅蘿蔔切絲</v>
      </c>
      <c r="I32" s="476"/>
      <c r="J32" s="476">
        <f>'三菜'!I35</f>
        <v>1</v>
      </c>
      <c r="K32" s="477">
        <f>'三菜'!K35</f>
        <v>0</v>
      </c>
      <c r="L32" s="489"/>
      <c r="M32" s="477">
        <f>'三菜'!L35</f>
        <v>0</v>
      </c>
      <c r="N32" s="476">
        <f>'三菜'!N35</f>
        <v>0</v>
      </c>
      <c r="O32" s="489"/>
      <c r="P32" s="477">
        <f>'三菜'!O35</f>
        <v>0</v>
      </c>
      <c r="Q32" s="901"/>
      <c r="R32" s="486" t="s">
        <v>132</v>
      </c>
      <c r="S32" s="487" t="s">
        <v>133</v>
      </c>
      <c r="T32" s="512"/>
      <c r="U32" s="453"/>
      <c r="V32" s="448"/>
      <c r="W32" s="449"/>
      <c r="X32" s="488"/>
      <c r="Y32" s="488"/>
      <c r="Z32" s="448"/>
      <c r="AA32" s="488"/>
    </row>
    <row r="33" spans="1:27" ht="27.75">
      <c r="A33" s="903"/>
      <c r="B33" s="489"/>
      <c r="C33" s="489"/>
      <c r="D33" s="477"/>
      <c r="E33" s="477">
        <f>'三菜'!E36</f>
        <v>0</v>
      </c>
      <c r="F33" s="489"/>
      <c r="G33" s="477">
        <f>'三菜'!F36</f>
        <v>0</v>
      </c>
      <c r="H33" s="476" t="str">
        <f>'三菜'!H36</f>
        <v>蒜末</v>
      </c>
      <c r="I33" s="489"/>
      <c r="J33" s="476">
        <f>'三菜'!I36</f>
        <v>0.2</v>
      </c>
      <c r="K33" s="477">
        <f>'三菜'!K36</f>
        <v>0</v>
      </c>
      <c r="L33" s="489"/>
      <c r="M33" s="477">
        <f>'三菜'!L36</f>
        <v>0</v>
      </c>
      <c r="N33" s="476">
        <f>'三菜'!N36</f>
        <v>0</v>
      </c>
      <c r="O33" s="489"/>
      <c r="P33" s="477">
        <f>'三菜'!O36</f>
        <v>0</v>
      </c>
      <c r="Q33" s="901"/>
      <c r="R33" s="478" t="str">
        <f>'三菜'!R36</f>
        <v>21.4 g</v>
      </c>
      <c r="S33" s="491" t="s">
        <v>203</v>
      </c>
      <c r="T33" s="512"/>
      <c r="U33" s="458"/>
      <c r="V33" s="488"/>
      <c r="W33" s="488"/>
      <c r="X33" s="448"/>
      <c r="Y33" s="448"/>
      <c r="Z33" s="448"/>
      <c r="AA33" s="448"/>
    </row>
    <row r="34" spans="1:27" ht="27.75">
      <c r="A34" s="493" t="s">
        <v>134</v>
      </c>
      <c r="B34" s="489"/>
      <c r="C34" s="489"/>
      <c r="D34" s="477"/>
      <c r="E34" s="477">
        <f>'三菜'!E37</f>
        <v>0</v>
      </c>
      <c r="F34" s="489"/>
      <c r="G34" s="477">
        <f>'三菜'!F37</f>
        <v>0</v>
      </c>
      <c r="H34" s="476">
        <f>'三菜'!H37</f>
        <v>0</v>
      </c>
      <c r="I34" s="489"/>
      <c r="J34" s="476">
        <f>'三菜'!I37</f>
        <v>0</v>
      </c>
      <c r="K34" s="477">
        <f>'三菜'!K37</f>
        <v>0</v>
      </c>
      <c r="L34" s="489"/>
      <c r="M34" s="477">
        <f>'三菜'!L37</f>
        <v>0</v>
      </c>
      <c r="N34" s="476">
        <f>'三菜'!N37</f>
        <v>0</v>
      </c>
      <c r="O34" s="489"/>
      <c r="P34" s="477">
        <f>'三菜'!O37</f>
        <v>0</v>
      </c>
      <c r="Q34" s="901"/>
      <c r="R34" s="486" t="s">
        <v>135</v>
      </c>
      <c r="S34" s="494"/>
      <c r="T34" s="512"/>
      <c r="U34" s="453"/>
      <c r="V34" s="488"/>
      <c r="W34" s="488"/>
      <c r="X34" s="495"/>
      <c r="Y34" s="495"/>
      <c r="Z34" s="495"/>
      <c r="AA34" s="488"/>
    </row>
    <row r="35" spans="1:27" ht="27.75">
      <c r="A35" s="502">
        <f>'三菜'!B39</f>
        <v>221</v>
      </c>
      <c r="B35" s="489"/>
      <c r="C35" s="489"/>
      <c r="D35" s="477"/>
      <c r="E35" s="477">
        <f>'三菜'!E38</f>
        <v>0</v>
      </c>
      <c r="F35" s="489"/>
      <c r="G35" s="477">
        <f>'三菜'!F38</f>
        <v>0</v>
      </c>
      <c r="H35" s="476">
        <f>'三菜'!H38</f>
        <v>0</v>
      </c>
      <c r="I35" s="489"/>
      <c r="J35" s="476">
        <f>'三菜'!I38</f>
        <v>0</v>
      </c>
      <c r="K35" s="477">
        <f>'三菜'!K38</f>
        <v>0</v>
      </c>
      <c r="L35" s="489"/>
      <c r="M35" s="477">
        <f>'三菜'!L38</f>
        <v>0</v>
      </c>
      <c r="N35" s="476">
        <f>'三菜'!N38</f>
        <v>0</v>
      </c>
      <c r="O35" s="489"/>
      <c r="P35" s="477">
        <f>'三菜'!O38</f>
        <v>0</v>
      </c>
      <c r="Q35" s="902"/>
      <c r="R35" s="499" t="str">
        <f>'三菜'!R38</f>
        <v>604大卡</v>
      </c>
      <c r="S35" s="503"/>
      <c r="T35" s="512"/>
      <c r="U35" s="458"/>
      <c r="V35" s="448"/>
      <c r="W35" s="449"/>
      <c r="X35" s="448"/>
      <c r="Y35" s="448"/>
      <c r="Z35" s="448"/>
      <c r="AA35" s="448"/>
    </row>
    <row r="36" spans="1:27" ht="27.75">
      <c r="A36" s="468">
        <f>'三菜'!B40</f>
        <v>4</v>
      </c>
      <c r="B36" s="469" t="str">
        <f>'三菜'!D40</f>
        <v>香Q米飯</v>
      </c>
      <c r="C36" s="469" t="s">
        <v>122</v>
      </c>
      <c r="D36" s="469"/>
      <c r="E36" s="469" t="str">
        <f>'三菜'!E40</f>
        <v>冬瓜素炒</v>
      </c>
      <c r="F36" s="469"/>
      <c r="G36" s="469"/>
      <c r="H36" s="469" t="str">
        <f>'三菜'!H40</f>
        <v>古早味蒸蛋</v>
      </c>
      <c r="I36" s="469"/>
      <c r="J36" s="469"/>
      <c r="K36" s="469" t="str">
        <f>'三菜'!K40</f>
        <v>炒小白菜</v>
      </c>
      <c r="L36" s="469" t="s">
        <v>124</v>
      </c>
      <c r="M36" s="469"/>
      <c r="N36" s="469" t="str">
        <f>'三菜'!N40</f>
        <v>綠豆地瓜湯</v>
      </c>
      <c r="O36" s="469" t="s">
        <v>125</v>
      </c>
      <c r="P36" s="469"/>
      <c r="Q36" s="900">
        <f>'三菜'!Q40</f>
        <v>0</v>
      </c>
      <c r="R36" s="470" t="s">
        <v>126</v>
      </c>
      <c r="S36" s="471" t="s">
        <v>201</v>
      </c>
      <c r="T36" s="513"/>
      <c r="U36" s="453"/>
      <c r="V36" s="473"/>
      <c r="W36" s="449"/>
      <c r="X36" s="449"/>
      <c r="Y36" s="449"/>
      <c r="Z36" s="449"/>
      <c r="AA36" s="449"/>
    </row>
    <row r="37" spans="1:27" ht="27.75">
      <c r="A37" s="475" t="s">
        <v>127</v>
      </c>
      <c r="B37" s="476"/>
      <c r="C37" s="476"/>
      <c r="D37" s="476"/>
      <c r="E37" s="477" t="str">
        <f>'三菜'!E41</f>
        <v>冬瓜切中丁</v>
      </c>
      <c r="F37" s="476"/>
      <c r="G37" s="477">
        <f>'三菜'!F41</f>
        <v>12</v>
      </c>
      <c r="H37" s="476" t="str">
        <f>'三菜'!H41</f>
        <v>洗選蛋</v>
      </c>
      <c r="I37" s="477"/>
      <c r="J37" s="476">
        <f>'三菜'!I41</f>
        <v>12</v>
      </c>
      <c r="K37" s="477" t="str">
        <f>'三菜'!K41</f>
        <v>小白菜切段</v>
      </c>
      <c r="L37" s="476"/>
      <c r="M37" s="477">
        <f>'三菜'!L41</f>
        <v>16</v>
      </c>
      <c r="N37" s="514" t="str">
        <f>'三菜'!N41</f>
        <v>綠豆</v>
      </c>
      <c r="O37" s="477"/>
      <c r="P37" s="477">
        <f>'三菜'!O41</f>
        <v>5</v>
      </c>
      <c r="Q37" s="901"/>
      <c r="R37" s="478" t="str">
        <f>'三菜'!R41</f>
        <v>100.8 g</v>
      </c>
      <c r="S37" s="479" t="s">
        <v>204</v>
      </c>
      <c r="T37" s="512"/>
      <c r="U37" s="458"/>
      <c r="V37" s="481"/>
      <c r="W37" s="449"/>
      <c r="X37" s="482"/>
      <c r="Y37" s="449"/>
      <c r="Z37" s="449"/>
      <c r="AA37" s="483"/>
    </row>
    <row r="38" spans="1:27" ht="27.75">
      <c r="A38" s="475">
        <f>'三菜'!B42</f>
        <v>10</v>
      </c>
      <c r="B38" s="476"/>
      <c r="C38" s="476"/>
      <c r="D38" s="476"/>
      <c r="E38" s="477" t="str">
        <f>'三菜'!E42</f>
        <v>海帶素肉(3公斤)</v>
      </c>
      <c r="F38" s="476"/>
      <c r="G38" s="477">
        <f>'三菜'!F42</f>
        <v>2</v>
      </c>
      <c r="H38" s="476" t="str">
        <f>'三菜'!H42</f>
        <v>油蔥酥(包)</v>
      </c>
      <c r="I38" s="477"/>
      <c r="J38" s="476">
        <f>'三菜'!I42</f>
        <v>2</v>
      </c>
      <c r="K38" s="477" t="str">
        <f>'三菜'!K42</f>
        <v>薑絲</v>
      </c>
      <c r="L38" s="489"/>
      <c r="M38" s="477">
        <f>'三菜'!L42</f>
        <v>0.2</v>
      </c>
      <c r="N38" s="515" t="str">
        <f>'三菜'!N42</f>
        <v>地瓜小丁</v>
      </c>
      <c r="O38" s="516"/>
      <c r="P38" s="477">
        <f>'三菜'!O42</f>
        <v>3.5</v>
      </c>
      <c r="Q38" s="901"/>
      <c r="R38" s="486" t="s">
        <v>128</v>
      </c>
      <c r="S38" s="487" t="s">
        <v>129</v>
      </c>
      <c r="T38" s="512"/>
      <c r="U38" s="453"/>
      <c r="V38" s="448"/>
      <c r="W38" s="449"/>
      <c r="X38" s="449"/>
      <c r="Y38" s="449"/>
      <c r="Z38" s="449"/>
      <c r="AA38" s="449"/>
    </row>
    <row r="39" spans="1:27" ht="27.75">
      <c r="A39" s="475" t="s">
        <v>130</v>
      </c>
      <c r="B39" s="476"/>
      <c r="C39" s="476"/>
      <c r="D39" s="476"/>
      <c r="E39" s="477" t="str">
        <f>'三菜'!E43</f>
        <v>紅蘿蔔中丁</v>
      </c>
      <c r="F39" s="476"/>
      <c r="G39" s="477">
        <f>'三菜'!F43</f>
        <v>1</v>
      </c>
      <c r="H39" s="476">
        <f>'三菜'!H43</f>
        <v>0</v>
      </c>
      <c r="I39" s="489"/>
      <c r="J39" s="476">
        <f>'三菜'!I43</f>
        <v>0</v>
      </c>
      <c r="K39" s="477">
        <f>'三菜'!K43</f>
        <v>0</v>
      </c>
      <c r="L39" s="489"/>
      <c r="M39" s="477">
        <f>'三菜'!L43</f>
        <v>0</v>
      </c>
      <c r="N39" s="515">
        <f>'三菜'!N43</f>
        <v>0</v>
      </c>
      <c r="O39" s="516"/>
      <c r="P39" s="477">
        <f>'三菜'!O43</f>
        <v>0</v>
      </c>
      <c r="Q39" s="901"/>
      <c r="R39" s="478" t="str">
        <f>'三菜'!R43</f>
        <v>25.3 g</v>
      </c>
      <c r="S39" s="487" t="s">
        <v>131</v>
      </c>
      <c r="T39" s="512"/>
      <c r="U39" s="458"/>
      <c r="V39" s="448"/>
      <c r="W39" s="449"/>
      <c r="X39" s="449"/>
      <c r="Y39" s="449"/>
      <c r="Z39" s="449"/>
      <c r="AA39" s="449"/>
    </row>
    <row r="40" spans="1:27" ht="27.75">
      <c r="A40" s="903" t="s">
        <v>69</v>
      </c>
      <c r="B40" s="476"/>
      <c r="C40" s="476"/>
      <c r="D40" s="476"/>
      <c r="E40" s="477" t="str">
        <f>'三菜'!E44</f>
        <v>薑片</v>
      </c>
      <c r="F40" s="476"/>
      <c r="G40" s="477">
        <f>'三菜'!F44</f>
        <v>0.2</v>
      </c>
      <c r="H40" s="476">
        <f>'三菜'!H44</f>
        <v>0</v>
      </c>
      <c r="I40" s="489"/>
      <c r="J40" s="476">
        <f>'三菜'!I44</f>
        <v>0</v>
      </c>
      <c r="K40" s="477">
        <f>'三菜'!K44</f>
        <v>0</v>
      </c>
      <c r="L40" s="476"/>
      <c r="M40" s="477">
        <f>'三菜'!L44</f>
        <v>0</v>
      </c>
      <c r="N40" s="515">
        <f>'三菜'!N44</f>
        <v>0</v>
      </c>
      <c r="O40" s="516"/>
      <c r="P40" s="477">
        <f>'三菜'!O44</f>
        <v>0</v>
      </c>
      <c r="Q40" s="901"/>
      <c r="R40" s="486" t="s">
        <v>132</v>
      </c>
      <c r="S40" s="487" t="s">
        <v>133</v>
      </c>
      <c r="T40" s="512"/>
      <c r="U40" s="453"/>
      <c r="V40" s="448"/>
      <c r="W40" s="488"/>
      <c r="X40" s="488"/>
      <c r="Y40" s="488"/>
      <c r="Z40" s="448"/>
      <c r="AA40" s="488"/>
    </row>
    <row r="41" spans="1:27" ht="27.75">
      <c r="A41" s="903"/>
      <c r="B41" s="489"/>
      <c r="C41" s="489"/>
      <c r="D41" s="477"/>
      <c r="E41" s="477">
        <f>'三菜'!E45</f>
        <v>0</v>
      </c>
      <c r="F41" s="489"/>
      <c r="G41" s="477">
        <f>'三菜'!F45</f>
        <v>0</v>
      </c>
      <c r="H41" s="476">
        <f>'三菜'!H45</f>
        <v>0</v>
      </c>
      <c r="I41" s="489"/>
      <c r="J41" s="476">
        <f>'三菜'!I45</f>
        <v>0</v>
      </c>
      <c r="K41" s="477">
        <f>'三菜'!K45</f>
        <v>0</v>
      </c>
      <c r="L41" s="489"/>
      <c r="M41" s="477">
        <f>'三菜'!L45</f>
        <v>0</v>
      </c>
      <c r="N41" s="515">
        <f>'三菜'!N45</f>
        <v>0</v>
      </c>
      <c r="O41" s="517"/>
      <c r="P41" s="477">
        <f>'三菜'!O45</f>
        <v>0</v>
      </c>
      <c r="Q41" s="901"/>
      <c r="R41" s="478" t="str">
        <f>'三菜'!R45</f>
        <v>22.8 g</v>
      </c>
      <c r="S41" s="491" t="s">
        <v>203</v>
      </c>
      <c r="T41" s="512"/>
      <c r="U41" s="458"/>
      <c r="V41" s="488"/>
      <c r="W41" s="488"/>
      <c r="X41" s="448"/>
      <c r="Y41" s="448"/>
      <c r="Z41" s="448"/>
      <c r="AA41" s="448"/>
    </row>
    <row r="42" spans="1:27" ht="27.75">
      <c r="A42" s="493" t="s">
        <v>134</v>
      </c>
      <c r="B42" s="489"/>
      <c r="C42" s="489"/>
      <c r="D42" s="477"/>
      <c r="E42" s="477">
        <f>'三菜'!E46</f>
        <v>0</v>
      </c>
      <c r="F42" s="489"/>
      <c r="G42" s="477">
        <f>'三菜'!F46</f>
        <v>0</v>
      </c>
      <c r="H42" s="476">
        <f>'三菜'!H46</f>
        <v>0</v>
      </c>
      <c r="I42" s="489"/>
      <c r="J42" s="476">
        <f>'三菜'!I46</f>
        <v>0</v>
      </c>
      <c r="K42" s="477">
        <f>'三菜'!K46</f>
        <v>0</v>
      </c>
      <c r="L42" s="489"/>
      <c r="M42" s="477">
        <f>'三菜'!L46</f>
        <v>0</v>
      </c>
      <c r="N42" s="515">
        <f>'三菜'!N46</f>
        <v>0</v>
      </c>
      <c r="O42" s="517"/>
      <c r="P42" s="477">
        <f>'三菜'!O46</f>
        <v>0</v>
      </c>
      <c r="Q42" s="901"/>
      <c r="R42" s="486" t="s">
        <v>135</v>
      </c>
      <c r="S42" s="494"/>
      <c r="T42" s="512"/>
      <c r="U42" s="453"/>
      <c r="V42" s="488"/>
      <c r="W42" s="488"/>
      <c r="X42" s="495"/>
      <c r="Y42" s="495"/>
      <c r="Z42" s="495"/>
      <c r="AA42" s="488"/>
    </row>
    <row r="43" spans="1:27" ht="28.5" thickBot="1">
      <c r="A43" s="518">
        <f>'三菜'!B48</f>
        <v>221</v>
      </c>
      <c r="B43" s="519"/>
      <c r="C43" s="519"/>
      <c r="D43" s="520"/>
      <c r="E43" s="521">
        <f>'三菜'!E47</f>
        <v>0</v>
      </c>
      <c r="F43" s="522"/>
      <c r="G43" s="521">
        <f>'三菜'!F47</f>
        <v>0</v>
      </c>
      <c r="H43" s="476">
        <f>'三菜'!H47</f>
        <v>0</v>
      </c>
      <c r="I43" s="519"/>
      <c r="J43" s="476">
        <f>'三菜'!I47</f>
        <v>0</v>
      </c>
      <c r="K43" s="477">
        <f>'三菜'!K47</f>
        <v>0</v>
      </c>
      <c r="L43" s="519"/>
      <c r="M43" s="477">
        <f>'三菜'!L47</f>
        <v>0</v>
      </c>
      <c r="N43" s="477">
        <f>'三菜'!N47</f>
        <v>0</v>
      </c>
      <c r="O43" s="519"/>
      <c r="P43" s="477">
        <f>'三菜'!O47</f>
        <v>0</v>
      </c>
      <c r="Q43" s="902"/>
      <c r="R43" s="499" t="str">
        <f>'三菜'!R47</f>
        <v>728大卡</v>
      </c>
      <c r="S43" s="523"/>
      <c r="T43" s="524"/>
      <c r="U43" s="458"/>
      <c r="V43" s="448"/>
      <c r="W43" s="449"/>
      <c r="X43" s="448"/>
      <c r="Y43" s="448"/>
      <c r="Z43" s="448"/>
      <c r="AA43" s="448"/>
    </row>
    <row r="44" spans="1:27" ht="21.75">
      <c r="A44" s="525"/>
      <c r="B44" s="526"/>
      <c r="C44" s="527"/>
      <c r="D44" s="526"/>
      <c r="E44" s="526"/>
      <c r="F44" s="527"/>
      <c r="G44" s="526"/>
      <c r="H44" s="905"/>
      <c r="I44" s="905"/>
      <c r="J44" s="905"/>
      <c r="K44" s="905"/>
      <c r="L44" s="905"/>
      <c r="M44" s="905"/>
      <c r="N44" s="905"/>
      <c r="O44" s="905"/>
      <c r="P44" s="905"/>
      <c r="Q44" s="905"/>
      <c r="R44" s="905"/>
      <c r="S44" s="905"/>
      <c r="T44" s="905"/>
      <c r="U44" s="528"/>
      <c r="V44" s="488"/>
      <c r="W44" s="488"/>
      <c r="X44" s="488"/>
      <c r="Y44" s="488"/>
      <c r="Z44" s="488"/>
      <c r="AA44" s="488"/>
    </row>
    <row r="45" spans="1:27" ht="21">
      <c r="A45" s="529"/>
      <c r="B45" s="906"/>
      <c r="C45" s="906"/>
      <c r="D45" s="907"/>
      <c r="E45" s="907"/>
      <c r="F45" s="530"/>
      <c r="G45" s="453"/>
      <c r="H45" s="453"/>
      <c r="I45" s="530"/>
      <c r="J45" s="453"/>
      <c r="K45" s="531"/>
      <c r="L45" s="530"/>
      <c r="M45" s="453"/>
      <c r="N45" s="531"/>
      <c r="O45" s="530"/>
      <c r="P45" s="453"/>
      <c r="Q45" s="532"/>
      <c r="R45" s="531"/>
      <c r="S45" s="531"/>
      <c r="T45" s="533"/>
      <c r="U45" s="531"/>
      <c r="V45" s="488"/>
      <c r="W45" s="488"/>
      <c r="X45" s="488"/>
      <c r="Y45" s="488"/>
      <c r="Z45" s="488"/>
      <c r="AA45" s="488"/>
    </row>
    <row r="46" spans="1:27" ht="21">
      <c r="A46" s="531"/>
      <c r="B46" s="531"/>
      <c r="C46" s="531"/>
      <c r="D46" s="531"/>
      <c r="E46" s="531"/>
      <c r="F46" s="531"/>
      <c r="G46" s="531"/>
      <c r="H46" s="531"/>
      <c r="I46" s="531"/>
      <c r="J46" s="531"/>
      <c r="K46" s="531"/>
      <c r="L46" s="531"/>
      <c r="M46" s="531"/>
      <c r="N46" s="531"/>
      <c r="O46" s="531"/>
      <c r="P46" s="531"/>
      <c r="Q46" s="531"/>
      <c r="R46" s="531"/>
      <c r="S46" s="531"/>
      <c r="T46" s="533"/>
      <c r="U46" s="531"/>
      <c r="V46" s="488"/>
      <c r="W46" s="488"/>
      <c r="X46" s="488"/>
      <c r="Y46" s="488"/>
      <c r="Z46" s="488"/>
      <c r="AA46" s="488"/>
    </row>
    <row r="47" spans="1:21" ht="21">
      <c r="A47" s="531"/>
      <c r="B47" s="531"/>
      <c r="C47" s="531"/>
      <c r="D47" s="531"/>
      <c r="E47" s="531"/>
      <c r="F47" s="531"/>
      <c r="G47" s="531"/>
      <c r="H47" s="531"/>
      <c r="I47" s="531"/>
      <c r="J47" s="531"/>
      <c r="K47" s="531"/>
      <c r="L47" s="531"/>
      <c r="M47" s="531"/>
      <c r="N47" s="531"/>
      <c r="O47" s="531"/>
      <c r="P47" s="531"/>
      <c r="Q47" s="531"/>
      <c r="R47" s="531"/>
      <c r="S47" s="531"/>
      <c r="T47" s="533"/>
      <c r="U47" s="531"/>
    </row>
    <row r="48" ht="21">
      <c r="T48" s="533"/>
    </row>
    <row r="49" ht="21">
      <c r="T49" s="533"/>
    </row>
    <row r="50" ht="21">
      <c r="T50" s="533"/>
    </row>
    <row r="51" ht="21">
      <c r="T51" s="533"/>
    </row>
  </sheetData>
  <sheetProtection/>
  <mergeCells count="13">
    <mergeCell ref="Q28:Q35"/>
    <mergeCell ref="A32:A33"/>
    <mergeCell ref="Q36:Q43"/>
    <mergeCell ref="A40:A41"/>
    <mergeCell ref="H44:T44"/>
    <mergeCell ref="B45:E45"/>
    <mergeCell ref="A1:T1"/>
    <mergeCell ref="Q4:Q11"/>
    <mergeCell ref="A8:A9"/>
    <mergeCell ref="Q12:Q19"/>
    <mergeCell ref="A16:A17"/>
    <mergeCell ref="Q20:Q27"/>
    <mergeCell ref="A24:A2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御廚皇事業股份有限公司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阿拉丁</dc:creator>
  <cp:keywords/>
  <dc:description/>
  <cp:lastModifiedBy>USER</cp:lastModifiedBy>
  <cp:lastPrinted>2020-04-01T03:21:56Z</cp:lastPrinted>
  <dcterms:created xsi:type="dcterms:W3CDTF">2003-03-13T12:56:25Z</dcterms:created>
  <dcterms:modified xsi:type="dcterms:W3CDTF">2020-04-01T03:24:43Z</dcterms:modified>
  <cp:category/>
  <cp:version/>
  <cp:contentType/>
  <cp:contentStatus/>
</cp:coreProperties>
</file>