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40" yWindow="96" windowWidth="12120" windowHeight="8388" tabRatio="692"/>
  </bookViews>
  <sheets>
    <sheet name="三菜" sheetId="2" r:id="rId1"/>
    <sheet name="三菜 (六大類營養分析)" sheetId="13" r:id="rId2"/>
    <sheet name="意見表" sheetId="3" r:id="rId3"/>
    <sheet name="雲林公版" sheetId="8" r:id="rId4"/>
    <sheet name="嘉義公版" sheetId="10" r:id="rId5"/>
    <sheet name="南投公版" sheetId="9" r:id="rId6"/>
    <sheet name="菜單成本" sheetId="7" r:id="rId7"/>
    <sheet name="四章一Q驗收表 (2)" sheetId="12" r:id="rId8"/>
    <sheet name="三菜( 橫式)" sheetId="4" r:id="rId9"/>
    <sheet name="個人量表" sheetId="6" r:id="rId10"/>
  </sheets>
  <definedNames>
    <definedName name="_xlnm.Print_Area" localSheetId="7">'四章一Q驗收表 (2)'!$A$1:$M$145</definedName>
  </definedNames>
  <calcPr calcId="144525"/>
</workbook>
</file>

<file path=xl/calcChain.xml><?xml version="1.0" encoding="utf-8"?>
<calcChain xmlns="http://schemas.openxmlformats.org/spreadsheetml/2006/main">
  <c r="N50" i="13" l="1"/>
  <c r="M50" i="13"/>
  <c r="L50" i="13"/>
  <c r="K50" i="13"/>
  <c r="J50" i="13"/>
  <c r="I50" i="13"/>
  <c r="H50" i="13"/>
  <c r="G50" i="13"/>
  <c r="F50" i="13"/>
  <c r="E50" i="13"/>
  <c r="D50" i="13"/>
  <c r="C50" i="13"/>
  <c r="B50" i="13"/>
  <c r="H49" i="13"/>
  <c r="S48" i="13"/>
  <c r="R48" i="13"/>
  <c r="P48" i="13"/>
  <c r="O48" i="13"/>
  <c r="N48" i="13"/>
  <c r="M48" i="13"/>
  <c r="L48" i="13"/>
  <c r="K48" i="13"/>
  <c r="J48" i="13"/>
  <c r="I48" i="13"/>
  <c r="H48" i="13"/>
  <c r="G48" i="13"/>
  <c r="F48" i="13"/>
  <c r="E48" i="13"/>
  <c r="C48" i="13"/>
  <c r="B48" i="13"/>
  <c r="U47" i="13"/>
  <c r="T47" i="13"/>
  <c r="S47" i="13"/>
  <c r="R47" i="13"/>
  <c r="P47" i="13"/>
  <c r="O47" i="13"/>
  <c r="N47" i="13"/>
  <c r="M47" i="13"/>
  <c r="L47" i="13"/>
  <c r="K47" i="13"/>
  <c r="J47" i="13"/>
  <c r="I47" i="13"/>
  <c r="H47" i="13"/>
  <c r="G47" i="13"/>
  <c r="F47" i="13"/>
  <c r="E47" i="13"/>
  <c r="C47" i="13"/>
  <c r="B47" i="13"/>
  <c r="U46" i="13"/>
  <c r="T46" i="13"/>
  <c r="S46" i="13"/>
  <c r="R46" i="13"/>
  <c r="P46" i="13"/>
  <c r="O46" i="13"/>
  <c r="N46" i="13"/>
  <c r="M46" i="13"/>
  <c r="L46" i="13"/>
  <c r="K46" i="13"/>
  <c r="J46" i="13"/>
  <c r="I46" i="13"/>
  <c r="H46" i="13"/>
  <c r="G46" i="13"/>
  <c r="F46" i="13"/>
  <c r="E46" i="13"/>
  <c r="C46" i="13"/>
  <c r="U45" i="13"/>
  <c r="T45" i="13"/>
  <c r="S45" i="13"/>
  <c r="R45" i="13"/>
  <c r="P45" i="13"/>
  <c r="O45" i="13"/>
  <c r="N45" i="13"/>
  <c r="M45" i="13"/>
  <c r="L45" i="13"/>
  <c r="K45" i="13"/>
  <c r="J45" i="13"/>
  <c r="I45" i="13"/>
  <c r="H45" i="13"/>
  <c r="G45" i="13"/>
  <c r="F45" i="13"/>
  <c r="E45" i="13"/>
  <c r="U44" i="13"/>
  <c r="T44" i="13"/>
  <c r="S44" i="13"/>
  <c r="R44" i="13"/>
  <c r="P44" i="13"/>
  <c r="O44" i="13"/>
  <c r="N44" i="13"/>
  <c r="M44" i="13"/>
  <c r="L44" i="13"/>
  <c r="K44" i="13"/>
  <c r="J44" i="13"/>
  <c r="I44" i="13"/>
  <c r="H44" i="13"/>
  <c r="G44" i="13"/>
  <c r="F44" i="13"/>
  <c r="E44" i="13"/>
  <c r="B44" i="13"/>
  <c r="T43" i="13"/>
  <c r="S43" i="13"/>
  <c r="R43" i="13"/>
  <c r="P43" i="13"/>
  <c r="O43" i="13"/>
  <c r="N43" i="13"/>
  <c r="M43" i="13"/>
  <c r="L43" i="13"/>
  <c r="K43" i="13"/>
  <c r="J43" i="13"/>
  <c r="I43" i="13"/>
  <c r="H43" i="13"/>
  <c r="G43" i="13"/>
  <c r="F43" i="13"/>
  <c r="E43" i="13"/>
  <c r="B43" i="13"/>
  <c r="U42" i="13"/>
  <c r="T42" i="13"/>
  <c r="S42" i="13"/>
  <c r="R42" i="13"/>
  <c r="P42" i="13"/>
  <c r="O42" i="13"/>
  <c r="N42" i="13"/>
  <c r="M42" i="13"/>
  <c r="L42" i="13"/>
  <c r="K42" i="13"/>
  <c r="J42" i="13"/>
  <c r="I42" i="13"/>
  <c r="H42" i="13"/>
  <c r="G42" i="13"/>
  <c r="F42" i="13"/>
  <c r="E42" i="13"/>
  <c r="B42" i="13"/>
  <c r="U41" i="13"/>
  <c r="T41" i="13"/>
  <c r="S41" i="13"/>
  <c r="R41" i="13"/>
  <c r="P41" i="13"/>
  <c r="O41" i="13"/>
  <c r="N41" i="13"/>
  <c r="M41" i="13"/>
  <c r="L41" i="13"/>
  <c r="K41" i="13"/>
  <c r="J41" i="13"/>
  <c r="I41" i="13"/>
  <c r="H41" i="13"/>
  <c r="G41" i="13"/>
  <c r="F41" i="13"/>
  <c r="E41" i="13"/>
  <c r="B41" i="13"/>
  <c r="U40" i="13"/>
  <c r="T40" i="13"/>
  <c r="S40" i="13"/>
  <c r="R40" i="13"/>
  <c r="Q40" i="13"/>
  <c r="N40" i="13"/>
  <c r="K40" i="13"/>
  <c r="H40" i="13"/>
  <c r="E40" i="13"/>
  <c r="D40" i="13"/>
  <c r="C40" i="13"/>
  <c r="B40" i="13"/>
  <c r="S39" i="13"/>
  <c r="R39" i="13"/>
  <c r="P39" i="13"/>
  <c r="O39" i="13"/>
  <c r="N39" i="13"/>
  <c r="M39" i="13"/>
  <c r="L39" i="13"/>
  <c r="K39" i="13"/>
  <c r="J39" i="13"/>
  <c r="I39" i="13"/>
  <c r="H39" i="13"/>
  <c r="G39" i="13"/>
  <c r="F39" i="13"/>
  <c r="E39" i="13"/>
  <c r="C39" i="13"/>
  <c r="B39" i="13"/>
  <c r="U38" i="13"/>
  <c r="T38" i="13"/>
  <c r="S38" i="13"/>
  <c r="R38" i="13"/>
  <c r="P38" i="13"/>
  <c r="O38" i="13"/>
  <c r="N38" i="13"/>
  <c r="M38" i="13"/>
  <c r="L38" i="13"/>
  <c r="K38" i="13"/>
  <c r="J38" i="13"/>
  <c r="I38" i="13"/>
  <c r="H38" i="13"/>
  <c r="G38" i="13"/>
  <c r="F38" i="13"/>
  <c r="E38" i="13"/>
  <c r="C38" i="13"/>
  <c r="B38" i="13"/>
  <c r="U37" i="13"/>
  <c r="T37" i="13"/>
  <c r="S37" i="13"/>
  <c r="R37" i="13"/>
  <c r="P37" i="13"/>
  <c r="O37" i="13"/>
  <c r="N37" i="13"/>
  <c r="M37" i="13"/>
  <c r="L37" i="13"/>
  <c r="K37" i="13"/>
  <c r="J37" i="13"/>
  <c r="I37" i="13"/>
  <c r="H37" i="13"/>
  <c r="G37" i="13"/>
  <c r="F37" i="13"/>
  <c r="E37" i="13"/>
  <c r="C37" i="13"/>
  <c r="U36" i="13"/>
  <c r="T36" i="13"/>
  <c r="S36" i="13"/>
  <c r="R36" i="13"/>
  <c r="P36" i="13"/>
  <c r="O36" i="13"/>
  <c r="N36" i="13"/>
  <c r="M36" i="13"/>
  <c r="L36" i="13"/>
  <c r="K36" i="13"/>
  <c r="J36" i="13"/>
  <c r="I36" i="13"/>
  <c r="H36" i="13"/>
  <c r="G36" i="13"/>
  <c r="F36" i="13"/>
  <c r="E36" i="13"/>
  <c r="U35" i="13"/>
  <c r="T35" i="13"/>
  <c r="S35" i="13"/>
  <c r="R35" i="13"/>
  <c r="P35" i="13"/>
  <c r="O35" i="13"/>
  <c r="N35" i="13"/>
  <c r="M35" i="13"/>
  <c r="L35" i="13"/>
  <c r="K35" i="13"/>
  <c r="J35" i="13"/>
  <c r="I35" i="13"/>
  <c r="H35" i="13"/>
  <c r="G35" i="13"/>
  <c r="F35" i="13"/>
  <c r="E35" i="13"/>
  <c r="B35" i="13"/>
  <c r="T34" i="13"/>
  <c r="S34" i="13"/>
  <c r="R34" i="13"/>
  <c r="P34" i="13"/>
  <c r="O34" i="13"/>
  <c r="N34" i="13"/>
  <c r="M34" i="13"/>
  <c r="L34" i="13"/>
  <c r="K34" i="13"/>
  <c r="J34" i="13"/>
  <c r="I34" i="13"/>
  <c r="H34" i="13"/>
  <c r="G34" i="13"/>
  <c r="F34" i="13"/>
  <c r="E34" i="13"/>
  <c r="B34" i="13"/>
  <c r="U33" i="13"/>
  <c r="T33" i="13"/>
  <c r="S33" i="13"/>
  <c r="R33" i="13"/>
  <c r="P33" i="13"/>
  <c r="O33" i="13"/>
  <c r="N33" i="13"/>
  <c r="M33" i="13"/>
  <c r="L33" i="13"/>
  <c r="K33" i="13"/>
  <c r="J33" i="13"/>
  <c r="I33" i="13"/>
  <c r="H33" i="13"/>
  <c r="G33" i="13"/>
  <c r="F33" i="13"/>
  <c r="E33" i="13"/>
  <c r="B33" i="13"/>
  <c r="U32" i="13"/>
  <c r="T32" i="13"/>
  <c r="S32" i="13"/>
  <c r="R32" i="13"/>
  <c r="P32" i="13"/>
  <c r="O32" i="13"/>
  <c r="N32" i="13"/>
  <c r="M32" i="13"/>
  <c r="L32" i="13"/>
  <c r="K32" i="13"/>
  <c r="J32" i="13"/>
  <c r="I32" i="13"/>
  <c r="H32" i="13"/>
  <c r="G32" i="13"/>
  <c r="F32" i="13"/>
  <c r="E32" i="13"/>
  <c r="B32" i="13"/>
  <c r="U31" i="13"/>
  <c r="T31" i="13"/>
  <c r="S31" i="13"/>
  <c r="R31" i="13"/>
  <c r="Q31" i="13"/>
  <c r="N31" i="13"/>
  <c r="K31" i="13"/>
  <c r="H31" i="13"/>
  <c r="E31" i="13"/>
  <c r="D31" i="13"/>
  <c r="C31" i="13"/>
  <c r="B31" i="13"/>
  <c r="S30" i="13"/>
  <c r="R30" i="13"/>
  <c r="P30" i="13"/>
  <c r="O30" i="13"/>
  <c r="N30" i="13"/>
  <c r="M30" i="13"/>
  <c r="L30" i="13"/>
  <c r="K30" i="13"/>
  <c r="J30" i="13"/>
  <c r="I30" i="13"/>
  <c r="H30" i="13"/>
  <c r="G30" i="13"/>
  <c r="F30" i="13"/>
  <c r="E30" i="13"/>
  <c r="C30" i="13"/>
  <c r="B30" i="13"/>
  <c r="U29" i="13"/>
  <c r="T29" i="13"/>
  <c r="S29" i="13"/>
  <c r="R29" i="13"/>
  <c r="P29" i="13"/>
  <c r="O29" i="13"/>
  <c r="N29" i="13"/>
  <c r="M29" i="13"/>
  <c r="L29" i="13"/>
  <c r="K29" i="13"/>
  <c r="J29" i="13"/>
  <c r="I29" i="13"/>
  <c r="H29" i="13"/>
  <c r="G29" i="13"/>
  <c r="F29" i="13"/>
  <c r="E29" i="13"/>
  <c r="C29" i="13"/>
  <c r="B29" i="13"/>
  <c r="U28" i="13"/>
  <c r="T28" i="13"/>
  <c r="S28" i="13"/>
  <c r="R28" i="13"/>
  <c r="P28" i="13"/>
  <c r="O28" i="13"/>
  <c r="N28" i="13"/>
  <c r="M28" i="13"/>
  <c r="L28" i="13"/>
  <c r="K28" i="13"/>
  <c r="J28" i="13"/>
  <c r="I28" i="13"/>
  <c r="H28" i="13"/>
  <c r="G28" i="13"/>
  <c r="F28" i="13"/>
  <c r="E28" i="13"/>
  <c r="C28" i="13"/>
  <c r="U27" i="13"/>
  <c r="T27" i="13"/>
  <c r="S27" i="13"/>
  <c r="R27" i="13"/>
  <c r="P27" i="13"/>
  <c r="O27" i="13"/>
  <c r="N27" i="13"/>
  <c r="M27" i="13"/>
  <c r="L27" i="13"/>
  <c r="K27" i="13"/>
  <c r="J27" i="13"/>
  <c r="I27" i="13"/>
  <c r="H27" i="13"/>
  <c r="G27" i="13"/>
  <c r="F27" i="13"/>
  <c r="E27" i="13"/>
  <c r="U26" i="13"/>
  <c r="T26" i="13"/>
  <c r="S26" i="13"/>
  <c r="R26" i="13"/>
  <c r="P26" i="13"/>
  <c r="O26" i="13"/>
  <c r="N26" i="13"/>
  <c r="M26" i="13"/>
  <c r="L26" i="13"/>
  <c r="K26" i="13"/>
  <c r="J26" i="13"/>
  <c r="I26" i="13"/>
  <c r="H26" i="13"/>
  <c r="G26" i="13"/>
  <c r="F26" i="13"/>
  <c r="E26" i="13"/>
  <c r="B26" i="13"/>
  <c r="T25" i="13"/>
  <c r="S25" i="13"/>
  <c r="R25" i="13"/>
  <c r="P25" i="13"/>
  <c r="O25" i="13"/>
  <c r="N25" i="13"/>
  <c r="M25" i="13"/>
  <c r="L25" i="13"/>
  <c r="K25" i="13"/>
  <c r="J25" i="13"/>
  <c r="I25" i="13"/>
  <c r="H25" i="13"/>
  <c r="G25" i="13"/>
  <c r="F25" i="13"/>
  <c r="E25" i="13"/>
  <c r="B25" i="13"/>
  <c r="U24" i="13"/>
  <c r="T24" i="13"/>
  <c r="S24" i="13"/>
  <c r="R24" i="13"/>
  <c r="P24" i="13"/>
  <c r="O24" i="13"/>
  <c r="N24" i="13"/>
  <c r="M24" i="13"/>
  <c r="L24" i="13"/>
  <c r="K24" i="13"/>
  <c r="J24" i="13"/>
  <c r="I24" i="13"/>
  <c r="H24" i="13"/>
  <c r="G24" i="13"/>
  <c r="F24" i="13"/>
  <c r="E24" i="13"/>
  <c r="B24" i="13"/>
  <c r="U23" i="13"/>
  <c r="T23" i="13"/>
  <c r="S23" i="13"/>
  <c r="R23" i="13"/>
  <c r="P23" i="13"/>
  <c r="O23" i="13"/>
  <c r="N23" i="13"/>
  <c r="M23" i="13"/>
  <c r="L23" i="13"/>
  <c r="K23" i="13"/>
  <c r="J23" i="13"/>
  <c r="I23" i="13"/>
  <c r="H23" i="13"/>
  <c r="G23" i="13"/>
  <c r="F23" i="13"/>
  <c r="E23" i="13"/>
  <c r="B23" i="13"/>
  <c r="U22" i="13"/>
  <c r="T22" i="13"/>
  <c r="S22" i="13"/>
  <c r="R22" i="13"/>
  <c r="Q22" i="13"/>
  <c r="N22" i="13"/>
  <c r="K22" i="13"/>
  <c r="H22" i="13"/>
  <c r="E22" i="13"/>
  <c r="D22" i="13"/>
  <c r="C22" i="13"/>
  <c r="B22" i="13"/>
  <c r="S21" i="13"/>
  <c r="R21" i="13"/>
  <c r="P21" i="13"/>
  <c r="O21" i="13"/>
  <c r="N21" i="13"/>
  <c r="M21" i="13"/>
  <c r="L21" i="13"/>
  <c r="K21" i="13"/>
  <c r="J21" i="13"/>
  <c r="I21" i="13"/>
  <c r="H21" i="13"/>
  <c r="G21" i="13"/>
  <c r="F21" i="13"/>
  <c r="E21" i="13"/>
  <c r="C21" i="13"/>
  <c r="B21" i="13"/>
  <c r="U20" i="13"/>
  <c r="T20" i="13"/>
  <c r="S20" i="13"/>
  <c r="R20" i="13"/>
  <c r="U21" i="13" s="1"/>
  <c r="P20" i="13"/>
  <c r="O20" i="13"/>
  <c r="N20" i="13"/>
  <c r="M20" i="13"/>
  <c r="L20" i="13"/>
  <c r="K20" i="13"/>
  <c r="J20" i="13"/>
  <c r="I20" i="13"/>
  <c r="H20" i="13"/>
  <c r="G20" i="13"/>
  <c r="F20" i="13"/>
  <c r="E20" i="13"/>
  <c r="C20" i="13"/>
  <c r="B20" i="13"/>
  <c r="U19" i="13"/>
  <c r="T19" i="13"/>
  <c r="S19" i="13"/>
  <c r="R19" i="13"/>
  <c r="T21" i="13" s="1"/>
  <c r="P19" i="13"/>
  <c r="O19" i="13"/>
  <c r="N19" i="13"/>
  <c r="M19" i="13"/>
  <c r="L19" i="13"/>
  <c r="K19" i="13"/>
  <c r="J19" i="13"/>
  <c r="I19" i="13"/>
  <c r="H19" i="13"/>
  <c r="G19" i="13"/>
  <c r="F19" i="13"/>
  <c r="E19" i="13"/>
  <c r="C19" i="13"/>
  <c r="U18" i="13"/>
  <c r="T18" i="13"/>
  <c r="S18" i="13"/>
  <c r="R18" i="13"/>
  <c r="P18" i="13"/>
  <c r="O18" i="13"/>
  <c r="N18" i="13"/>
  <c r="M18" i="13"/>
  <c r="L18" i="13"/>
  <c r="K18" i="13"/>
  <c r="J18" i="13"/>
  <c r="I18" i="13"/>
  <c r="H18" i="13"/>
  <c r="G18" i="13"/>
  <c r="F18" i="13"/>
  <c r="E18" i="13"/>
  <c r="U17" i="13"/>
  <c r="T17" i="13"/>
  <c r="S17" i="13"/>
  <c r="R17" i="13"/>
  <c r="P17" i="13"/>
  <c r="O17" i="13"/>
  <c r="N17" i="13"/>
  <c r="M17" i="13"/>
  <c r="L17" i="13"/>
  <c r="K17" i="13"/>
  <c r="J17" i="13"/>
  <c r="I17" i="13"/>
  <c r="H17" i="13"/>
  <c r="G17" i="13"/>
  <c r="F17" i="13"/>
  <c r="E17" i="13"/>
  <c r="B17" i="13"/>
  <c r="T16" i="13"/>
  <c r="S16" i="13"/>
  <c r="R16" i="13"/>
  <c r="P16" i="13"/>
  <c r="O16" i="13"/>
  <c r="N16" i="13"/>
  <c r="M16" i="13"/>
  <c r="L16" i="13"/>
  <c r="K16" i="13"/>
  <c r="J16" i="13"/>
  <c r="I16" i="13"/>
  <c r="H16" i="13"/>
  <c r="G16" i="13"/>
  <c r="F16" i="13"/>
  <c r="E16" i="13"/>
  <c r="B16" i="13"/>
  <c r="U15" i="13"/>
  <c r="T15" i="13"/>
  <c r="S15" i="13"/>
  <c r="R15" i="13"/>
  <c r="P15" i="13"/>
  <c r="O15" i="13"/>
  <c r="N15" i="13"/>
  <c r="M15" i="13"/>
  <c r="L15" i="13"/>
  <c r="K15" i="13"/>
  <c r="J15" i="13"/>
  <c r="I15" i="13"/>
  <c r="H15" i="13"/>
  <c r="G15" i="13"/>
  <c r="F15" i="13"/>
  <c r="E15" i="13"/>
  <c r="B15" i="13"/>
  <c r="U14" i="13"/>
  <c r="T14" i="13"/>
  <c r="S14" i="13"/>
  <c r="R14" i="13"/>
  <c r="P14" i="13"/>
  <c r="O14" i="13"/>
  <c r="N14" i="13"/>
  <c r="M14" i="13"/>
  <c r="L14" i="13"/>
  <c r="K14" i="13"/>
  <c r="J14" i="13"/>
  <c r="I14" i="13"/>
  <c r="H14" i="13"/>
  <c r="G14" i="13"/>
  <c r="F14" i="13"/>
  <c r="E14" i="13"/>
  <c r="B14" i="13"/>
  <c r="U13" i="13"/>
  <c r="T13" i="13"/>
  <c r="S13" i="13"/>
  <c r="R13" i="13"/>
  <c r="Q13" i="13"/>
  <c r="N13" i="13"/>
  <c r="K13" i="13"/>
  <c r="H13" i="13"/>
  <c r="E13" i="13"/>
  <c r="D13" i="13"/>
  <c r="C13" i="13"/>
  <c r="B13" i="13"/>
  <c r="S12" i="13"/>
  <c r="R12" i="13"/>
  <c r="P12" i="13"/>
  <c r="O12" i="13"/>
  <c r="N12" i="13"/>
  <c r="M12" i="13"/>
  <c r="L12" i="13"/>
  <c r="K12" i="13"/>
  <c r="J12" i="13"/>
  <c r="I12" i="13"/>
  <c r="H12" i="13"/>
  <c r="G12" i="13"/>
  <c r="F12" i="13"/>
  <c r="E12" i="13"/>
  <c r="C12" i="13"/>
  <c r="B12" i="13"/>
  <c r="U11" i="13"/>
  <c r="S11" i="13"/>
  <c r="R11" i="13"/>
  <c r="U12" i="13" s="1"/>
  <c r="P11" i="13"/>
  <c r="O11" i="13"/>
  <c r="N11" i="13"/>
  <c r="M11" i="13"/>
  <c r="L11" i="13"/>
  <c r="K11" i="13"/>
  <c r="J11" i="13"/>
  <c r="I11" i="13"/>
  <c r="H11" i="13"/>
  <c r="G11" i="13"/>
  <c r="F11" i="13"/>
  <c r="E11" i="13"/>
  <c r="C11" i="13"/>
  <c r="B11" i="13"/>
  <c r="U10" i="13"/>
  <c r="T10" i="13"/>
  <c r="S10" i="13"/>
  <c r="R10" i="13"/>
  <c r="T12" i="13" s="1"/>
  <c r="P10" i="13"/>
  <c r="O10" i="13"/>
  <c r="N10" i="13"/>
  <c r="M10" i="13"/>
  <c r="L10" i="13"/>
  <c r="K10" i="13"/>
  <c r="J10" i="13"/>
  <c r="I10" i="13"/>
  <c r="H10" i="13"/>
  <c r="G10" i="13"/>
  <c r="F10" i="13"/>
  <c r="E10" i="13"/>
  <c r="C10" i="13"/>
  <c r="U9" i="13"/>
  <c r="T9" i="13"/>
  <c r="S9" i="13"/>
  <c r="R9" i="13"/>
  <c r="P9" i="13"/>
  <c r="O9" i="13"/>
  <c r="N9" i="13"/>
  <c r="M9" i="13"/>
  <c r="L9" i="13"/>
  <c r="K9" i="13"/>
  <c r="J9" i="13"/>
  <c r="I9" i="13"/>
  <c r="H9" i="13"/>
  <c r="G9" i="13"/>
  <c r="F9" i="13"/>
  <c r="E9" i="13"/>
  <c r="U8" i="13"/>
  <c r="T8" i="13"/>
  <c r="S8" i="13"/>
  <c r="R8" i="13"/>
  <c r="P8" i="13"/>
  <c r="O8" i="13"/>
  <c r="N8" i="13"/>
  <c r="M8" i="13"/>
  <c r="L8" i="13"/>
  <c r="K8" i="13"/>
  <c r="J8" i="13"/>
  <c r="I8" i="13"/>
  <c r="H8" i="13"/>
  <c r="G8" i="13"/>
  <c r="F8" i="13"/>
  <c r="E8" i="13"/>
  <c r="B8" i="13"/>
  <c r="T7" i="13"/>
  <c r="S7" i="13"/>
  <c r="R7" i="13"/>
  <c r="P7" i="13"/>
  <c r="O7" i="13"/>
  <c r="N7" i="13"/>
  <c r="M7" i="13"/>
  <c r="L7" i="13"/>
  <c r="K7" i="13"/>
  <c r="J7" i="13"/>
  <c r="I7" i="13"/>
  <c r="H7" i="13"/>
  <c r="G7" i="13"/>
  <c r="F7" i="13"/>
  <c r="E7" i="13"/>
  <c r="B7" i="13"/>
  <c r="U6" i="13"/>
  <c r="T6" i="13"/>
  <c r="S6" i="13"/>
  <c r="R6" i="13"/>
  <c r="P6" i="13"/>
  <c r="O6" i="13"/>
  <c r="N6" i="13"/>
  <c r="M6" i="13"/>
  <c r="L6" i="13"/>
  <c r="K6" i="13"/>
  <c r="J6" i="13"/>
  <c r="I6" i="13"/>
  <c r="H6" i="13"/>
  <c r="G6" i="13"/>
  <c r="F6" i="13"/>
  <c r="E6" i="13"/>
  <c r="B6" i="13"/>
  <c r="U5" i="13"/>
  <c r="T5" i="13"/>
  <c r="S5" i="13"/>
  <c r="R5" i="13"/>
  <c r="P5" i="13"/>
  <c r="O5" i="13"/>
  <c r="N5" i="13"/>
  <c r="M5" i="13"/>
  <c r="L5" i="13"/>
  <c r="K5" i="13"/>
  <c r="J5" i="13"/>
  <c r="I5" i="13"/>
  <c r="H5" i="13"/>
  <c r="G5" i="13"/>
  <c r="F5" i="13"/>
  <c r="E5" i="13"/>
  <c r="B5" i="13"/>
  <c r="U4" i="13"/>
  <c r="T4" i="13"/>
  <c r="S4" i="13"/>
  <c r="R4" i="13"/>
  <c r="Q4" i="13"/>
  <c r="N4" i="13"/>
  <c r="K4" i="13"/>
  <c r="H4" i="13"/>
  <c r="E4" i="13"/>
  <c r="D4" i="13"/>
  <c r="C4" i="13"/>
  <c r="B4" i="13"/>
  <c r="T3" i="13"/>
  <c r="S3" i="13"/>
  <c r="Q3" i="13"/>
  <c r="N3" i="13"/>
  <c r="K3" i="13"/>
  <c r="H3" i="13"/>
  <c r="E3" i="13"/>
  <c r="D3" i="13"/>
  <c r="C3" i="13"/>
  <c r="B3" i="13"/>
  <c r="B1" i="13"/>
  <c r="T48" i="13"/>
  <c r="U48" i="13"/>
  <c r="U39" i="13"/>
  <c r="T39" i="13"/>
  <c r="U30" i="13"/>
  <c r="T30" i="13"/>
  <c r="W31" i="7" l="1"/>
  <c r="R31" i="7"/>
  <c r="M31" i="7"/>
  <c r="H31" i="7"/>
  <c r="C31" i="7"/>
  <c r="A117" i="12"/>
  <c r="A88" i="12"/>
  <c r="A59" i="12"/>
  <c r="A30" i="12"/>
  <c r="A1" i="12"/>
  <c r="L130" i="12"/>
  <c r="K130" i="12"/>
  <c r="I130" i="12"/>
  <c r="H130" i="12"/>
  <c r="F130" i="12"/>
  <c r="E130" i="12"/>
  <c r="C130" i="12"/>
  <c r="B130" i="12"/>
  <c r="L129" i="12"/>
  <c r="K129" i="12"/>
  <c r="I129" i="12"/>
  <c r="H129" i="12"/>
  <c r="F129" i="12"/>
  <c r="E129" i="12"/>
  <c r="C129" i="12"/>
  <c r="B129" i="12"/>
  <c r="L128" i="12"/>
  <c r="K128" i="12"/>
  <c r="I128" i="12"/>
  <c r="H128" i="12"/>
  <c r="F128" i="12"/>
  <c r="E128" i="12"/>
  <c r="C128" i="12"/>
  <c r="B128" i="12"/>
  <c r="L127" i="12"/>
  <c r="K127" i="12"/>
  <c r="I127" i="12"/>
  <c r="H127" i="12"/>
  <c r="F127" i="12"/>
  <c r="E127" i="12"/>
  <c r="C127" i="12"/>
  <c r="B127" i="12"/>
  <c r="L126" i="12"/>
  <c r="K126" i="12"/>
  <c r="I126" i="12"/>
  <c r="H126" i="12"/>
  <c r="F126" i="12"/>
  <c r="E126" i="12"/>
  <c r="C126" i="12"/>
  <c r="B126" i="12"/>
  <c r="L125" i="12"/>
  <c r="K125" i="12"/>
  <c r="I125" i="12"/>
  <c r="H125" i="12"/>
  <c r="F125" i="12"/>
  <c r="E125" i="12"/>
  <c r="C125" i="12"/>
  <c r="B125" i="12"/>
  <c r="L124" i="12"/>
  <c r="K124" i="12"/>
  <c r="I124" i="12"/>
  <c r="H124" i="12"/>
  <c r="F124" i="12"/>
  <c r="E124" i="12"/>
  <c r="C124" i="12"/>
  <c r="B124" i="12"/>
  <c r="L123" i="12"/>
  <c r="K123" i="12"/>
  <c r="I123" i="12"/>
  <c r="H123" i="12"/>
  <c r="F123" i="12"/>
  <c r="E123" i="12"/>
  <c r="C123" i="12"/>
  <c r="B123" i="12"/>
  <c r="K120" i="12"/>
  <c r="H120" i="12"/>
  <c r="E120" i="12"/>
  <c r="B120" i="12"/>
  <c r="L117" i="12"/>
  <c r="L101" i="12"/>
  <c r="K101" i="12"/>
  <c r="I101" i="12"/>
  <c r="H101" i="12"/>
  <c r="F101" i="12"/>
  <c r="E101" i="12"/>
  <c r="C101" i="12"/>
  <c r="B101" i="12"/>
  <c r="L100" i="12"/>
  <c r="K100" i="12"/>
  <c r="I100" i="12"/>
  <c r="H100" i="12"/>
  <c r="F100" i="12"/>
  <c r="E100" i="12"/>
  <c r="C100" i="12"/>
  <c r="B100" i="12"/>
  <c r="L99" i="12"/>
  <c r="K99" i="12"/>
  <c r="I99" i="12"/>
  <c r="H99" i="12"/>
  <c r="F99" i="12"/>
  <c r="E99" i="12"/>
  <c r="C99" i="12"/>
  <c r="B99" i="12"/>
  <c r="L98" i="12"/>
  <c r="K98" i="12"/>
  <c r="I98" i="12"/>
  <c r="H98" i="12"/>
  <c r="F98" i="12"/>
  <c r="E98" i="12"/>
  <c r="C98" i="12"/>
  <c r="B98" i="12"/>
  <c r="L97" i="12"/>
  <c r="K97" i="12"/>
  <c r="I97" i="12"/>
  <c r="H97" i="12"/>
  <c r="F97" i="12"/>
  <c r="E97" i="12"/>
  <c r="C97" i="12"/>
  <c r="B97" i="12"/>
  <c r="L96" i="12"/>
  <c r="K96" i="12"/>
  <c r="I96" i="12"/>
  <c r="H96" i="12"/>
  <c r="F96" i="12"/>
  <c r="E96" i="12"/>
  <c r="C96" i="12"/>
  <c r="B96" i="12"/>
  <c r="L95" i="12"/>
  <c r="K95" i="12"/>
  <c r="I95" i="12"/>
  <c r="H95" i="12"/>
  <c r="F95" i="12"/>
  <c r="E95" i="12"/>
  <c r="C95" i="12"/>
  <c r="B95" i="12"/>
  <c r="L94" i="12"/>
  <c r="K94" i="12"/>
  <c r="I94" i="12"/>
  <c r="H94" i="12"/>
  <c r="F94" i="12"/>
  <c r="E94" i="12"/>
  <c r="C94" i="12"/>
  <c r="B94" i="12"/>
  <c r="K91" i="12"/>
  <c r="H91" i="12"/>
  <c r="E91" i="12"/>
  <c r="B91" i="12"/>
  <c r="L88" i="12"/>
  <c r="L72" i="12"/>
  <c r="K72" i="12"/>
  <c r="I72" i="12"/>
  <c r="H72" i="12"/>
  <c r="F72" i="12"/>
  <c r="E72" i="12"/>
  <c r="C72" i="12"/>
  <c r="B72" i="12"/>
  <c r="L71" i="12"/>
  <c r="K71" i="12"/>
  <c r="I71" i="12"/>
  <c r="H71" i="12"/>
  <c r="F71" i="12"/>
  <c r="E71" i="12"/>
  <c r="C71" i="12"/>
  <c r="B71" i="12"/>
  <c r="L70" i="12"/>
  <c r="K70" i="12"/>
  <c r="I70" i="12"/>
  <c r="H70" i="12"/>
  <c r="F70" i="12"/>
  <c r="E70" i="12"/>
  <c r="C70" i="12"/>
  <c r="B70" i="12"/>
  <c r="L69" i="12"/>
  <c r="K69" i="12"/>
  <c r="I69" i="12"/>
  <c r="H69" i="12"/>
  <c r="F69" i="12"/>
  <c r="E69" i="12"/>
  <c r="C69" i="12"/>
  <c r="B69" i="12"/>
  <c r="L68" i="12"/>
  <c r="K68" i="12"/>
  <c r="I68" i="12"/>
  <c r="H68" i="12"/>
  <c r="F68" i="12"/>
  <c r="E68" i="12"/>
  <c r="C68" i="12"/>
  <c r="B68" i="12"/>
  <c r="L67" i="12"/>
  <c r="K67" i="12"/>
  <c r="I67" i="12"/>
  <c r="H67" i="12"/>
  <c r="F67" i="12"/>
  <c r="E67" i="12"/>
  <c r="C67" i="12"/>
  <c r="B67" i="12"/>
  <c r="L66" i="12"/>
  <c r="K66" i="12"/>
  <c r="I66" i="12"/>
  <c r="H66" i="12"/>
  <c r="F66" i="12"/>
  <c r="E66" i="12"/>
  <c r="C66" i="12"/>
  <c r="B66" i="12"/>
  <c r="L65" i="12"/>
  <c r="K65" i="12"/>
  <c r="I65" i="12"/>
  <c r="H65" i="12"/>
  <c r="F65" i="12"/>
  <c r="E65" i="12"/>
  <c r="C65" i="12"/>
  <c r="B65" i="12"/>
  <c r="K62" i="12"/>
  <c r="H62" i="12"/>
  <c r="E62" i="12"/>
  <c r="B62" i="12"/>
  <c r="L59" i="12"/>
  <c r="L43" i="12"/>
  <c r="K43" i="12"/>
  <c r="I43" i="12"/>
  <c r="H43" i="12"/>
  <c r="F43" i="12"/>
  <c r="E43" i="12"/>
  <c r="C43" i="12"/>
  <c r="B43" i="12"/>
  <c r="L42" i="12"/>
  <c r="K42" i="12"/>
  <c r="I42" i="12"/>
  <c r="H42" i="12"/>
  <c r="F42" i="12"/>
  <c r="E42" i="12"/>
  <c r="C42" i="12"/>
  <c r="B42" i="12"/>
  <c r="L41" i="12"/>
  <c r="K41" i="12"/>
  <c r="I41" i="12"/>
  <c r="H41" i="12"/>
  <c r="F41" i="12"/>
  <c r="E41" i="12"/>
  <c r="C41" i="12"/>
  <c r="B41" i="12"/>
  <c r="L40" i="12"/>
  <c r="K40" i="12"/>
  <c r="I40" i="12"/>
  <c r="H40" i="12"/>
  <c r="F40" i="12"/>
  <c r="E40" i="12"/>
  <c r="C40" i="12"/>
  <c r="B40" i="12"/>
  <c r="L39" i="12"/>
  <c r="K39" i="12"/>
  <c r="I39" i="12"/>
  <c r="H39" i="12"/>
  <c r="F39" i="12"/>
  <c r="E39" i="12"/>
  <c r="C39" i="12"/>
  <c r="B39" i="12"/>
  <c r="L38" i="12"/>
  <c r="K38" i="12"/>
  <c r="I38" i="12"/>
  <c r="H38" i="12"/>
  <c r="F38" i="12"/>
  <c r="E38" i="12"/>
  <c r="C38" i="12"/>
  <c r="B38" i="12"/>
  <c r="L37" i="12"/>
  <c r="K37" i="12"/>
  <c r="I37" i="12"/>
  <c r="H37" i="12"/>
  <c r="F37" i="12"/>
  <c r="E37" i="12"/>
  <c r="C37" i="12"/>
  <c r="B37" i="12"/>
  <c r="L36" i="12"/>
  <c r="K36" i="12"/>
  <c r="I36" i="12"/>
  <c r="H36" i="12"/>
  <c r="F36" i="12"/>
  <c r="E36" i="12"/>
  <c r="C36" i="12"/>
  <c r="B36" i="12"/>
  <c r="K33" i="12"/>
  <c r="H33" i="12"/>
  <c r="E33" i="12"/>
  <c r="B33" i="12"/>
  <c r="L30" i="12"/>
  <c r="L14" i="12"/>
  <c r="K14" i="12"/>
  <c r="I14" i="12"/>
  <c r="H14" i="12"/>
  <c r="F14" i="12"/>
  <c r="E14" i="12"/>
  <c r="C14" i="12"/>
  <c r="B14" i="12"/>
  <c r="L13" i="12"/>
  <c r="K13" i="12"/>
  <c r="I13" i="12"/>
  <c r="H13" i="12"/>
  <c r="F13" i="12"/>
  <c r="E13" i="12"/>
  <c r="C13" i="12"/>
  <c r="B13" i="12"/>
  <c r="L12" i="12"/>
  <c r="K12" i="12"/>
  <c r="I12" i="12"/>
  <c r="H12" i="12"/>
  <c r="F12" i="12"/>
  <c r="E12" i="12"/>
  <c r="C12" i="12"/>
  <c r="B12" i="12"/>
  <c r="L11" i="12"/>
  <c r="K11" i="12"/>
  <c r="I11" i="12"/>
  <c r="H11" i="12"/>
  <c r="F11" i="12"/>
  <c r="E11" i="12"/>
  <c r="C11" i="12"/>
  <c r="B11" i="12"/>
  <c r="L10" i="12"/>
  <c r="K10" i="12"/>
  <c r="I10" i="12"/>
  <c r="H10" i="12"/>
  <c r="F10" i="12"/>
  <c r="E10" i="12"/>
  <c r="C10" i="12"/>
  <c r="B10" i="12"/>
  <c r="L9" i="12"/>
  <c r="K9" i="12"/>
  <c r="I9" i="12"/>
  <c r="H9" i="12"/>
  <c r="F9" i="12"/>
  <c r="E9" i="12"/>
  <c r="C9" i="12"/>
  <c r="B9" i="12"/>
  <c r="L8" i="12"/>
  <c r="K8" i="12"/>
  <c r="I8" i="12"/>
  <c r="H8" i="12"/>
  <c r="F8" i="12"/>
  <c r="E8" i="12"/>
  <c r="C8" i="12"/>
  <c r="B8" i="12"/>
  <c r="L7" i="12"/>
  <c r="K7" i="12"/>
  <c r="I7" i="12"/>
  <c r="H7" i="12"/>
  <c r="F7" i="12"/>
  <c r="E7" i="12"/>
  <c r="C7" i="12"/>
  <c r="B7" i="12"/>
  <c r="K4" i="12"/>
  <c r="H4" i="12"/>
  <c r="E4" i="12"/>
  <c r="B4" i="12"/>
  <c r="L1" i="12"/>
  <c r="AI43" i="10"/>
  <c r="AF45" i="10"/>
  <c r="AJ30" i="10"/>
  <c r="AH30" i="10"/>
  <c r="AE30" i="10"/>
  <c r="AJ29" i="10"/>
  <c r="AH29" i="10"/>
  <c r="AE29" i="10"/>
  <c r="AJ28" i="10"/>
  <c r="AH28" i="10"/>
  <c r="AE28" i="10"/>
  <c r="AJ27" i="10"/>
  <c r="AH27" i="10"/>
  <c r="AE27" i="10"/>
  <c r="AJ26" i="10"/>
  <c r="AH26" i="10"/>
  <c r="AE26" i="10"/>
  <c r="AJ25" i="10"/>
  <c r="AH25" i="10"/>
  <c r="AE25" i="10"/>
  <c r="AC30" i="10"/>
  <c r="AA30" i="10"/>
  <c r="X30" i="10"/>
  <c r="AC29" i="10"/>
  <c r="AA29" i="10"/>
  <c r="X29" i="10"/>
  <c r="AC28" i="10"/>
  <c r="AA28" i="10"/>
  <c r="X28" i="10"/>
  <c r="AC27" i="10"/>
  <c r="AA27" i="10"/>
  <c r="X27" i="10"/>
  <c r="AC26" i="10"/>
  <c r="AA26" i="10"/>
  <c r="X26" i="10"/>
  <c r="AC25" i="10"/>
  <c r="AA25" i="10"/>
  <c r="X25" i="10"/>
  <c r="V30" i="10"/>
  <c r="T30" i="10"/>
  <c r="Q30" i="10"/>
  <c r="V29" i="10"/>
  <c r="T29" i="10"/>
  <c r="Q29" i="10"/>
  <c r="V28" i="10"/>
  <c r="T28" i="10"/>
  <c r="Q28" i="10"/>
  <c r="V27" i="10"/>
  <c r="T27" i="10"/>
  <c r="Q27" i="10"/>
  <c r="V26" i="10"/>
  <c r="T26" i="10"/>
  <c r="Q26" i="10"/>
  <c r="V25" i="10"/>
  <c r="T25" i="10"/>
  <c r="Q25" i="10"/>
  <c r="AJ38" i="10"/>
  <c r="AH38" i="10"/>
  <c r="AE38" i="10"/>
  <c r="AJ37" i="10"/>
  <c r="AH37" i="10"/>
  <c r="AE37" i="10"/>
  <c r="AJ36" i="10"/>
  <c r="AH36" i="10"/>
  <c r="AE36" i="10"/>
  <c r="AJ35" i="10"/>
  <c r="AH35" i="10"/>
  <c r="AE35" i="10"/>
  <c r="AJ34" i="10"/>
  <c r="AH34" i="10"/>
  <c r="AE34" i="10"/>
  <c r="AJ33" i="10"/>
  <c r="AH33" i="10"/>
  <c r="AE33" i="10"/>
  <c r="AC38" i="10"/>
  <c r="AA38" i="10"/>
  <c r="X38" i="10"/>
  <c r="AC37" i="10"/>
  <c r="AA37" i="10"/>
  <c r="X37" i="10"/>
  <c r="AC36" i="10"/>
  <c r="AA36" i="10"/>
  <c r="X36" i="10"/>
  <c r="AC35" i="10"/>
  <c r="AA35" i="10"/>
  <c r="X35" i="10"/>
  <c r="AC34" i="10"/>
  <c r="AA34" i="10"/>
  <c r="X34" i="10"/>
  <c r="AC33" i="10"/>
  <c r="AA33" i="10"/>
  <c r="X33" i="10"/>
  <c r="V38" i="10"/>
  <c r="T38" i="10"/>
  <c r="Q38" i="10"/>
  <c r="V37" i="10"/>
  <c r="T37" i="10"/>
  <c r="Q37" i="10"/>
  <c r="V36" i="10"/>
  <c r="T36" i="10"/>
  <c r="Q36" i="10"/>
  <c r="V35" i="10"/>
  <c r="T35" i="10"/>
  <c r="Q35" i="10"/>
  <c r="V34" i="10"/>
  <c r="T34" i="10"/>
  <c r="Q34" i="10"/>
  <c r="V33" i="10"/>
  <c r="T33" i="10"/>
  <c r="Q33" i="10"/>
  <c r="AJ32" i="10"/>
  <c r="AJ31" i="10"/>
  <c r="AH32" i="10"/>
  <c r="AH31" i="10"/>
  <c r="AE32" i="10"/>
  <c r="AE31" i="10"/>
  <c r="AC32" i="10"/>
  <c r="AC31" i="10"/>
  <c r="AA32" i="10"/>
  <c r="AA31" i="10"/>
  <c r="X32" i="10"/>
  <c r="X31" i="10"/>
  <c r="V32" i="10"/>
  <c r="V31" i="10"/>
  <c r="T32" i="10"/>
  <c r="T31" i="10"/>
  <c r="Q32" i="10"/>
  <c r="Q31" i="10"/>
  <c r="AJ24" i="10"/>
  <c r="AJ23" i="10"/>
  <c r="AH24" i="10"/>
  <c r="AH23" i="10"/>
  <c r="AE24" i="10"/>
  <c r="AE23" i="10"/>
  <c r="AC24" i="10"/>
  <c r="AC23" i="10"/>
  <c r="AA24" i="10"/>
  <c r="AA23" i="10"/>
  <c r="X24" i="10"/>
  <c r="X23" i="10"/>
  <c r="V24" i="10"/>
  <c r="V23" i="10"/>
  <c r="T24" i="10"/>
  <c r="T23" i="10"/>
  <c r="Q24" i="10"/>
  <c r="Q23" i="10"/>
  <c r="AJ22" i="10"/>
  <c r="AH22" i="10"/>
  <c r="AE22" i="10"/>
  <c r="AJ21" i="10"/>
  <c r="AH21" i="10"/>
  <c r="AE21" i="10"/>
  <c r="AJ20" i="10"/>
  <c r="AH20" i="10"/>
  <c r="AE20" i="10"/>
  <c r="AJ19" i="10"/>
  <c r="AH19" i="10"/>
  <c r="AE19" i="10"/>
  <c r="AJ18" i="10"/>
  <c r="AH18" i="10"/>
  <c r="AE18" i="10"/>
  <c r="AJ17" i="10"/>
  <c r="AH17" i="10"/>
  <c r="AE17" i="10"/>
  <c r="AC22" i="10"/>
  <c r="AA22" i="10"/>
  <c r="X22" i="10"/>
  <c r="AC21" i="10"/>
  <c r="AA21" i="10"/>
  <c r="X21" i="10"/>
  <c r="AC20" i="10"/>
  <c r="AA20" i="10"/>
  <c r="X20" i="10"/>
  <c r="AC19" i="10"/>
  <c r="AA19" i="10"/>
  <c r="X19" i="10"/>
  <c r="AC18" i="10"/>
  <c r="AA18" i="10"/>
  <c r="X18" i="10"/>
  <c r="AC17" i="10"/>
  <c r="AA17" i="10"/>
  <c r="X17" i="10"/>
  <c r="V22" i="10"/>
  <c r="T22" i="10"/>
  <c r="Q22" i="10"/>
  <c r="V21" i="10"/>
  <c r="T21" i="10"/>
  <c r="Q21" i="10"/>
  <c r="V20" i="10"/>
  <c r="T20" i="10"/>
  <c r="Q20" i="10"/>
  <c r="V19" i="10"/>
  <c r="T19" i="10"/>
  <c r="Q19" i="10"/>
  <c r="V18" i="10"/>
  <c r="T18" i="10"/>
  <c r="Q18" i="10"/>
  <c r="V17" i="10"/>
  <c r="T17" i="10"/>
  <c r="Q17" i="10"/>
  <c r="AE16" i="10"/>
  <c r="AJ16" i="10"/>
  <c r="AJ15" i="10"/>
  <c r="AH16" i="10"/>
  <c r="AH15" i="10"/>
  <c r="AE15" i="10"/>
  <c r="AC16" i="10"/>
  <c r="AC15" i="10"/>
  <c r="AA16" i="10"/>
  <c r="AA15" i="10"/>
  <c r="X16" i="10"/>
  <c r="X15" i="10"/>
  <c r="V16" i="10"/>
  <c r="V15" i="10"/>
  <c r="T16" i="10"/>
  <c r="T15" i="10"/>
  <c r="Q16" i="10"/>
  <c r="Q15" i="10"/>
  <c r="AJ14" i="10"/>
  <c r="AH14" i="10"/>
  <c r="AE14" i="10"/>
  <c r="AJ13" i="10"/>
  <c r="AH13" i="10"/>
  <c r="AE13" i="10"/>
  <c r="AJ12" i="10"/>
  <c r="AH12" i="10"/>
  <c r="AE12" i="10"/>
  <c r="AJ11" i="10"/>
  <c r="AH11" i="10"/>
  <c r="AE11" i="10"/>
  <c r="AJ10" i="10"/>
  <c r="AH10" i="10"/>
  <c r="AE10" i="10"/>
  <c r="AJ9" i="10"/>
  <c r="AH9" i="10"/>
  <c r="AE9" i="10"/>
  <c r="AJ8" i="10"/>
  <c r="AH8" i="10"/>
  <c r="AE8" i="10"/>
  <c r="AC14" i="10"/>
  <c r="AA14" i="10"/>
  <c r="X14" i="10"/>
  <c r="AC13" i="10"/>
  <c r="AA13" i="10"/>
  <c r="X13" i="10"/>
  <c r="AC12" i="10"/>
  <c r="AA12" i="10"/>
  <c r="X12" i="10"/>
  <c r="AC11" i="10"/>
  <c r="AA11" i="10"/>
  <c r="X11" i="10"/>
  <c r="AC10" i="10"/>
  <c r="AA10" i="10"/>
  <c r="X10" i="10"/>
  <c r="AC9" i="10"/>
  <c r="AA9" i="10"/>
  <c r="X9" i="10"/>
  <c r="AC8" i="10"/>
  <c r="AA8" i="10"/>
  <c r="X8" i="10"/>
  <c r="V14" i="10"/>
  <c r="T14" i="10"/>
  <c r="Q14" i="10"/>
  <c r="V13" i="10"/>
  <c r="T13" i="10"/>
  <c r="Q13" i="10"/>
  <c r="V12" i="10"/>
  <c r="T12" i="10"/>
  <c r="Q12" i="10"/>
  <c r="V11" i="10"/>
  <c r="T11" i="10"/>
  <c r="Q11" i="10"/>
  <c r="V10" i="10"/>
  <c r="T10" i="10"/>
  <c r="Q10" i="10"/>
  <c r="V9" i="10"/>
  <c r="T9" i="10"/>
  <c r="Q9" i="10"/>
  <c r="V8" i="10"/>
  <c r="T8" i="10"/>
  <c r="Q8" i="10"/>
  <c r="AJ7" i="10"/>
  <c r="AH7" i="10"/>
  <c r="AE7" i="10"/>
  <c r="AC7" i="10"/>
  <c r="AA7" i="10"/>
  <c r="X7" i="10"/>
  <c r="V7" i="10"/>
  <c r="T7" i="10"/>
  <c r="Q7" i="10"/>
  <c r="AD31" i="10"/>
  <c r="AD23" i="10"/>
  <c r="AD15" i="10"/>
  <c r="AD7" i="10"/>
  <c r="W31" i="10"/>
  <c r="W23" i="10"/>
  <c r="W15" i="10"/>
  <c r="W7" i="10"/>
  <c r="AE39" i="10"/>
  <c r="X39" i="10"/>
  <c r="Q39" i="10"/>
  <c r="P31" i="10"/>
  <c r="P23" i="10"/>
  <c r="P15" i="10"/>
  <c r="P7" i="10"/>
  <c r="AI3" i="10"/>
  <c r="AG3" i="10"/>
  <c r="AE5" i="10"/>
  <c r="AE4" i="10"/>
  <c r="AE3" i="10"/>
  <c r="AB3" i="10"/>
  <c r="Z3" i="10"/>
  <c r="X5" i="10"/>
  <c r="X4" i="10"/>
  <c r="X3" i="10"/>
  <c r="U3" i="10"/>
  <c r="S3" i="10"/>
  <c r="Q5" i="10"/>
  <c r="Q4" i="10"/>
  <c r="Q3" i="10"/>
  <c r="N3" i="10"/>
  <c r="L3" i="10"/>
  <c r="J5" i="10"/>
  <c r="J4" i="10"/>
  <c r="J3" i="10"/>
  <c r="C4" i="10"/>
  <c r="O38" i="10"/>
  <c r="M38" i="10"/>
  <c r="J38" i="10"/>
  <c r="O37" i="10"/>
  <c r="M37" i="10"/>
  <c r="J37" i="10"/>
  <c r="O36" i="10"/>
  <c r="M36" i="10"/>
  <c r="J36" i="10"/>
  <c r="O35" i="10"/>
  <c r="M35" i="10"/>
  <c r="J35" i="10"/>
  <c r="O34" i="10"/>
  <c r="M34" i="10"/>
  <c r="J34" i="10"/>
  <c r="O33" i="10"/>
  <c r="M33" i="10"/>
  <c r="J33" i="10"/>
  <c r="O32" i="10"/>
  <c r="O31" i="10"/>
  <c r="M32" i="10"/>
  <c r="M31" i="10"/>
  <c r="J32" i="10"/>
  <c r="J31" i="10"/>
  <c r="O30" i="10"/>
  <c r="M30" i="10"/>
  <c r="J30" i="10"/>
  <c r="O29" i="10"/>
  <c r="M29" i="10"/>
  <c r="J29" i="10"/>
  <c r="O28" i="10"/>
  <c r="M28" i="10"/>
  <c r="J28" i="10"/>
  <c r="O27" i="10"/>
  <c r="M27" i="10"/>
  <c r="J27" i="10"/>
  <c r="O26" i="10"/>
  <c r="M26" i="10"/>
  <c r="J26" i="10"/>
  <c r="O25" i="10"/>
  <c r="M25" i="10"/>
  <c r="J25" i="10"/>
  <c r="O24" i="10"/>
  <c r="O23" i="10"/>
  <c r="M24" i="10"/>
  <c r="M23" i="10"/>
  <c r="J24" i="10"/>
  <c r="J23" i="10"/>
  <c r="O22" i="10"/>
  <c r="M22" i="10"/>
  <c r="J22" i="10"/>
  <c r="O21" i="10"/>
  <c r="M21" i="10"/>
  <c r="J21" i="10"/>
  <c r="O20" i="10"/>
  <c r="M20" i="10"/>
  <c r="J20" i="10"/>
  <c r="O19" i="10"/>
  <c r="M19" i="10"/>
  <c r="J19" i="10"/>
  <c r="O18" i="10"/>
  <c r="M18" i="10"/>
  <c r="J18" i="10"/>
  <c r="O17" i="10"/>
  <c r="M17" i="10"/>
  <c r="J17" i="10"/>
  <c r="O16" i="10"/>
  <c r="O15" i="10"/>
  <c r="M16" i="10"/>
  <c r="M15" i="10"/>
  <c r="J16" i="10"/>
  <c r="J15" i="10"/>
  <c r="O14" i="10"/>
  <c r="M14" i="10"/>
  <c r="J14" i="10"/>
  <c r="O13" i="10"/>
  <c r="M13" i="10"/>
  <c r="J13" i="10"/>
  <c r="O12" i="10"/>
  <c r="M12" i="10"/>
  <c r="J12" i="10"/>
  <c r="O11" i="10"/>
  <c r="M11" i="10"/>
  <c r="J11" i="10"/>
  <c r="O10" i="10"/>
  <c r="M10" i="10"/>
  <c r="J10" i="10"/>
  <c r="O9" i="10"/>
  <c r="M9" i="10"/>
  <c r="J9" i="10"/>
  <c r="O8" i="10"/>
  <c r="O7" i="10"/>
  <c r="M8" i="10"/>
  <c r="M7" i="10"/>
  <c r="J8" i="10"/>
  <c r="J7" i="10"/>
  <c r="J39" i="10"/>
  <c r="C39" i="10"/>
  <c r="I31" i="10"/>
  <c r="I23" i="10"/>
  <c r="I15" i="10"/>
  <c r="I7" i="10"/>
  <c r="H38" i="10"/>
  <c r="F38" i="10"/>
  <c r="C38" i="10"/>
  <c r="H37" i="10"/>
  <c r="F37" i="10"/>
  <c r="C37" i="10"/>
  <c r="H36" i="10"/>
  <c r="F36" i="10"/>
  <c r="C36" i="10"/>
  <c r="H35" i="10"/>
  <c r="F35" i="10"/>
  <c r="C35" i="10"/>
  <c r="H34" i="10"/>
  <c r="F34" i="10"/>
  <c r="C34" i="10"/>
  <c r="H33" i="10"/>
  <c r="F33" i="10"/>
  <c r="C33" i="10"/>
  <c r="H32" i="10"/>
  <c r="H31" i="10"/>
  <c r="F32" i="10"/>
  <c r="F31" i="10"/>
  <c r="C32" i="10"/>
  <c r="C31" i="10"/>
  <c r="H30" i="10"/>
  <c r="F30" i="10"/>
  <c r="C30" i="10"/>
  <c r="H29" i="10"/>
  <c r="F29" i="10"/>
  <c r="C29" i="10"/>
  <c r="H28" i="10"/>
  <c r="F28" i="10"/>
  <c r="C28" i="10"/>
  <c r="H27" i="10"/>
  <c r="F27" i="10"/>
  <c r="C27" i="10"/>
  <c r="H26" i="10"/>
  <c r="F26" i="10"/>
  <c r="C26" i="10"/>
  <c r="H25" i="10"/>
  <c r="F25" i="10"/>
  <c r="C25" i="10"/>
  <c r="C24" i="10"/>
  <c r="F24" i="10"/>
  <c r="H24" i="10"/>
  <c r="H23" i="10"/>
  <c r="F23" i="10"/>
  <c r="C23" i="10"/>
  <c r="H22" i="10"/>
  <c r="F22" i="10"/>
  <c r="C22" i="10"/>
  <c r="H21" i="10"/>
  <c r="F21" i="10"/>
  <c r="C21" i="10"/>
  <c r="H20" i="10"/>
  <c r="F20" i="10"/>
  <c r="C20" i="10"/>
  <c r="H19" i="10"/>
  <c r="F19" i="10"/>
  <c r="C19" i="10"/>
  <c r="H18" i="10"/>
  <c r="F18" i="10"/>
  <c r="C18" i="10"/>
  <c r="H17" i="10"/>
  <c r="F17" i="10"/>
  <c r="C17" i="10"/>
  <c r="H16" i="10"/>
  <c r="F16" i="10"/>
  <c r="C16" i="10"/>
  <c r="H15" i="10"/>
  <c r="F15" i="10"/>
  <c r="C15" i="10"/>
  <c r="H14" i="10"/>
  <c r="F14" i="10"/>
  <c r="H13" i="10"/>
  <c r="F13" i="10"/>
  <c r="H12" i="10"/>
  <c r="F12" i="10"/>
  <c r="H11" i="10"/>
  <c r="F11" i="10"/>
  <c r="H10" i="10"/>
  <c r="F10" i="10"/>
  <c r="H9" i="10"/>
  <c r="F9" i="10"/>
  <c r="H8" i="10"/>
  <c r="F8" i="10"/>
  <c r="H7" i="10"/>
  <c r="F7" i="10"/>
  <c r="C14" i="10"/>
  <c r="C13" i="10"/>
  <c r="C12" i="10"/>
  <c r="C11" i="10"/>
  <c r="C10" i="10"/>
  <c r="C9" i="10"/>
  <c r="C8" i="10"/>
  <c r="C7" i="10"/>
  <c r="B31" i="10"/>
  <c r="B23" i="10"/>
  <c r="B15" i="10"/>
  <c r="B7" i="10"/>
  <c r="C5" i="10"/>
  <c r="G3" i="10"/>
  <c r="E3" i="10"/>
  <c r="C3" i="10"/>
  <c r="A1" i="10"/>
  <c r="G43" i="10"/>
  <c r="D45" i="10"/>
  <c r="N43" i="10"/>
  <c r="I45" i="10" s="1"/>
  <c r="U43" i="10"/>
  <c r="P45" i="10"/>
  <c r="AB43" i="10"/>
  <c r="W45" i="10" s="1"/>
  <c r="Y45" i="10"/>
  <c r="R45" i="10"/>
  <c r="AD45" i="10"/>
  <c r="AI45" i="10"/>
  <c r="AM39" i="9"/>
  <c r="AM40" i="9"/>
  <c r="AM48" i="9" s="1"/>
  <c r="AM41" i="9"/>
  <c r="AE39" i="9"/>
  <c r="AE40" i="9"/>
  <c r="AE41" i="9"/>
  <c r="W39" i="9"/>
  <c r="W48" i="9"/>
  <c r="Y41" i="9" s="1"/>
  <c r="W40" i="9"/>
  <c r="W41" i="9"/>
  <c r="O39" i="9"/>
  <c r="O40" i="9"/>
  <c r="O41" i="9"/>
  <c r="G39" i="9"/>
  <c r="G40" i="9"/>
  <c r="G41" i="9"/>
  <c r="AW37" i="8"/>
  <c r="AZ37" i="8" s="1"/>
  <c r="AX38" i="8" s="1"/>
  <c r="AX37" i="8"/>
  <c r="AY37" i="8"/>
  <c r="AL37" i="8"/>
  <c r="AM37" i="8"/>
  <c r="AN37" i="8"/>
  <c r="AA37" i="8"/>
  <c r="AB37" i="8"/>
  <c r="AC37" i="8"/>
  <c r="AD37" i="8" s="1"/>
  <c r="P37" i="8"/>
  <c r="Q37" i="8"/>
  <c r="R37" i="8"/>
  <c r="E37" i="8"/>
  <c r="H37" i="8" s="1"/>
  <c r="F37" i="8"/>
  <c r="G37" i="8"/>
  <c r="AI37" i="9"/>
  <c r="AM37" i="9"/>
  <c r="AN37" i="9" s="1"/>
  <c r="AO37" i="9"/>
  <c r="AA37" i="9"/>
  <c r="AE37" i="9"/>
  <c r="AG37" i="9"/>
  <c r="S37" i="9"/>
  <c r="W37" i="9"/>
  <c r="Y37" i="9"/>
  <c r="K37" i="9"/>
  <c r="O37" i="9"/>
  <c r="Q37" i="9"/>
  <c r="C37" i="9"/>
  <c r="G37" i="9"/>
  <c r="I37" i="9"/>
  <c r="AI27" i="9"/>
  <c r="AM27" i="9"/>
  <c r="AO27" i="9"/>
  <c r="AI28" i="9"/>
  <c r="AM28" i="9"/>
  <c r="AO28" i="9"/>
  <c r="AI29" i="9"/>
  <c r="AM29" i="9"/>
  <c r="AO29" i="9"/>
  <c r="AA27" i="9"/>
  <c r="AE27" i="9"/>
  <c r="AG27" i="9"/>
  <c r="AA28" i="9"/>
  <c r="AE28" i="9"/>
  <c r="AG28" i="9"/>
  <c r="AA29" i="9"/>
  <c r="AE29" i="9"/>
  <c r="AG29" i="9"/>
  <c r="S27" i="9"/>
  <c r="W27" i="9"/>
  <c r="Y27" i="9"/>
  <c r="S28" i="9"/>
  <c r="W28" i="9"/>
  <c r="X28" i="9" s="1"/>
  <c r="Y28" i="9"/>
  <c r="S29" i="9"/>
  <c r="W29" i="9"/>
  <c r="X29" i="9"/>
  <c r="Y29" i="9"/>
  <c r="K27" i="9"/>
  <c r="O27" i="9"/>
  <c r="Q27" i="9"/>
  <c r="K28" i="9"/>
  <c r="O28" i="9"/>
  <c r="Q28" i="9"/>
  <c r="K29" i="9"/>
  <c r="O29" i="9"/>
  <c r="Q29" i="9"/>
  <c r="C27" i="9"/>
  <c r="G27" i="9"/>
  <c r="I27" i="9"/>
  <c r="C28" i="9"/>
  <c r="G28" i="9"/>
  <c r="I28" i="9"/>
  <c r="C29" i="9"/>
  <c r="G29" i="9"/>
  <c r="I29" i="9"/>
  <c r="K21" i="9"/>
  <c r="O21" i="9"/>
  <c r="Q21" i="9"/>
  <c r="S21" i="9"/>
  <c r="W21" i="9"/>
  <c r="X21" i="9" s="1"/>
  <c r="Y21" i="9"/>
  <c r="AA21" i="9"/>
  <c r="AE21" i="9"/>
  <c r="AG21" i="9"/>
  <c r="AO21" i="9"/>
  <c r="AM21" i="9"/>
  <c r="AI21" i="9"/>
  <c r="I21" i="9"/>
  <c r="G21" i="9"/>
  <c r="C21" i="9"/>
  <c r="S13" i="9"/>
  <c r="K3" i="9"/>
  <c r="P16" i="9" s="1"/>
  <c r="AH38" i="9"/>
  <c r="Z38" i="9"/>
  <c r="R38" i="9"/>
  <c r="J38" i="9"/>
  <c r="A38" i="9"/>
  <c r="AO36" i="9"/>
  <c r="AM36" i="9"/>
  <c r="AI36" i="9"/>
  <c r="AG36" i="9"/>
  <c r="AE36" i="9"/>
  <c r="AA36" i="9"/>
  <c r="Y36" i="9"/>
  <c r="W36" i="9"/>
  <c r="S36" i="9"/>
  <c r="Q36" i="9"/>
  <c r="O36" i="9"/>
  <c r="K36" i="9"/>
  <c r="I36" i="9"/>
  <c r="G36" i="9"/>
  <c r="C36" i="9"/>
  <c r="AO35" i="9"/>
  <c r="AM35" i="9"/>
  <c r="AI35" i="9"/>
  <c r="AG35" i="9"/>
  <c r="AE35" i="9"/>
  <c r="AA35" i="9"/>
  <c r="Y35" i="9"/>
  <c r="W35" i="9"/>
  <c r="X35" i="9" s="1"/>
  <c r="S35" i="9"/>
  <c r="Q35" i="9"/>
  <c r="O35" i="9"/>
  <c r="K35" i="9"/>
  <c r="I35" i="9"/>
  <c r="G35" i="9"/>
  <c r="C35" i="9"/>
  <c r="AO34" i="9"/>
  <c r="AM34" i="9"/>
  <c r="AI34" i="9"/>
  <c r="AG34" i="9"/>
  <c r="AE34" i="9"/>
  <c r="AA34" i="9"/>
  <c r="Y34" i="9"/>
  <c r="W34" i="9"/>
  <c r="S34" i="9"/>
  <c r="Q34" i="9"/>
  <c r="O34" i="9"/>
  <c r="K34" i="9"/>
  <c r="I34" i="9"/>
  <c r="G34" i="9"/>
  <c r="C34" i="9"/>
  <c r="AO33" i="9"/>
  <c r="AM33" i="9"/>
  <c r="AI33" i="9"/>
  <c r="AG33" i="9"/>
  <c r="AE33" i="9"/>
  <c r="AA33" i="9"/>
  <c r="Y33" i="9"/>
  <c r="W33" i="9"/>
  <c r="S33" i="9"/>
  <c r="Q33" i="9"/>
  <c r="O33" i="9"/>
  <c r="K33" i="9"/>
  <c r="I33" i="9"/>
  <c r="G33" i="9"/>
  <c r="C33" i="9"/>
  <c r="AO32" i="9"/>
  <c r="AM32" i="9"/>
  <c r="AI32" i="9"/>
  <c r="AG32" i="9"/>
  <c r="AE32" i="9"/>
  <c r="AA32" i="9"/>
  <c r="Y32" i="9"/>
  <c r="W32" i="9"/>
  <c r="S32" i="9"/>
  <c r="Q32" i="9"/>
  <c r="O32" i="9"/>
  <c r="K32" i="9"/>
  <c r="I32" i="9"/>
  <c r="G32" i="9"/>
  <c r="C32" i="9"/>
  <c r="AO31" i="9"/>
  <c r="AM31" i="9"/>
  <c r="AI31" i="9"/>
  <c r="AG31" i="9"/>
  <c r="AE31" i="9"/>
  <c r="AA31" i="9"/>
  <c r="Y31" i="9"/>
  <c r="W31" i="9"/>
  <c r="S31" i="9"/>
  <c r="Q31" i="9"/>
  <c r="O31" i="9"/>
  <c r="P31" i="9" s="1"/>
  <c r="K31" i="9"/>
  <c r="I31" i="9"/>
  <c r="G31" i="9"/>
  <c r="C31" i="9"/>
  <c r="AO30" i="9"/>
  <c r="AM30" i="9"/>
  <c r="AI30" i="9"/>
  <c r="AH30" i="9"/>
  <c r="AG30" i="9"/>
  <c r="AE30" i="9"/>
  <c r="AA30" i="9"/>
  <c r="Z30" i="9"/>
  <c r="Y30" i="9"/>
  <c r="W30" i="9"/>
  <c r="S30" i="9"/>
  <c r="R30" i="9"/>
  <c r="Q30" i="9"/>
  <c r="O30" i="9"/>
  <c r="K30" i="9"/>
  <c r="J30" i="9"/>
  <c r="I30" i="9"/>
  <c r="G30" i="9"/>
  <c r="C30" i="9"/>
  <c r="B30" i="9"/>
  <c r="AO26" i="9"/>
  <c r="AM26" i="9"/>
  <c r="AI26" i="9"/>
  <c r="AG26" i="9"/>
  <c r="AE26" i="9"/>
  <c r="AA26" i="9"/>
  <c r="Y26" i="9"/>
  <c r="W26" i="9"/>
  <c r="S26" i="9"/>
  <c r="Q26" i="9"/>
  <c r="O26" i="9"/>
  <c r="K26" i="9"/>
  <c r="I26" i="9"/>
  <c r="G26" i="9"/>
  <c r="C26" i="9"/>
  <c r="AO25" i="9"/>
  <c r="AM25" i="9"/>
  <c r="AI25" i="9"/>
  <c r="AG25" i="9"/>
  <c r="AE25" i="9"/>
  <c r="AA25" i="9"/>
  <c r="Y25" i="9"/>
  <c r="W25" i="9"/>
  <c r="S25" i="9"/>
  <c r="Q25" i="9"/>
  <c r="O25" i="9"/>
  <c r="K25" i="9"/>
  <c r="I25" i="9"/>
  <c r="G25" i="9"/>
  <c r="C25" i="9"/>
  <c r="AO24" i="9"/>
  <c r="AM24" i="9"/>
  <c r="AI24" i="9"/>
  <c r="AG24" i="9"/>
  <c r="AE24" i="9"/>
  <c r="AA24" i="9"/>
  <c r="Y24" i="9"/>
  <c r="W24" i="9"/>
  <c r="S24" i="9"/>
  <c r="Q24" i="9"/>
  <c r="O24" i="9"/>
  <c r="K24" i="9"/>
  <c r="I24" i="9"/>
  <c r="G24" i="9"/>
  <c r="C24" i="9"/>
  <c r="AO23" i="9"/>
  <c r="AM23" i="9"/>
  <c r="AI23" i="9"/>
  <c r="AG23" i="9"/>
  <c r="AE23" i="9"/>
  <c r="AA23" i="9"/>
  <c r="Y23" i="9"/>
  <c r="W23" i="9"/>
  <c r="S23" i="9"/>
  <c r="Q23" i="9"/>
  <c r="O23" i="9"/>
  <c r="K23" i="9"/>
  <c r="I23" i="9"/>
  <c r="G23" i="9"/>
  <c r="C23" i="9"/>
  <c r="AO22" i="9"/>
  <c r="AM22" i="9"/>
  <c r="AI22" i="9"/>
  <c r="AH22" i="9"/>
  <c r="AG22" i="9"/>
  <c r="AE22" i="9"/>
  <c r="AA22" i="9"/>
  <c r="Z22" i="9"/>
  <c r="Y22" i="9"/>
  <c r="W22" i="9"/>
  <c r="S22" i="9"/>
  <c r="R22" i="9"/>
  <c r="Q22" i="9"/>
  <c r="O22" i="9"/>
  <c r="K22" i="9"/>
  <c r="J22" i="9"/>
  <c r="I22" i="9"/>
  <c r="G22" i="9"/>
  <c r="C22" i="9"/>
  <c r="B22" i="9"/>
  <c r="AO20" i="9"/>
  <c r="AM20" i="9"/>
  <c r="AI20" i="9"/>
  <c r="AG20" i="9"/>
  <c r="AE20" i="9"/>
  <c r="AA20" i="9"/>
  <c r="Y20" i="9"/>
  <c r="W20" i="9"/>
  <c r="S20" i="9"/>
  <c r="Q20" i="9"/>
  <c r="O20" i="9"/>
  <c r="K20" i="9"/>
  <c r="I20" i="9"/>
  <c r="G20" i="9"/>
  <c r="C20" i="9"/>
  <c r="AO19" i="9"/>
  <c r="AM19" i="9"/>
  <c r="AI19" i="9"/>
  <c r="AG19" i="9"/>
  <c r="AE19" i="9"/>
  <c r="AA19" i="9"/>
  <c r="Y19" i="9"/>
  <c r="W19" i="9"/>
  <c r="S19" i="9"/>
  <c r="Q19" i="9"/>
  <c r="O19" i="9"/>
  <c r="K19" i="9"/>
  <c r="I19" i="9"/>
  <c r="G19" i="9"/>
  <c r="C19" i="9"/>
  <c r="AO18" i="9"/>
  <c r="AM18" i="9"/>
  <c r="AI18" i="9"/>
  <c r="AG18" i="9"/>
  <c r="AE18" i="9"/>
  <c r="AA18" i="9"/>
  <c r="Y18" i="9"/>
  <c r="W18" i="9"/>
  <c r="S18" i="9"/>
  <c r="Q18" i="9"/>
  <c r="O18" i="9"/>
  <c r="K18" i="9"/>
  <c r="I18" i="9"/>
  <c r="G18" i="9"/>
  <c r="C18" i="9"/>
  <c r="AO17" i="9"/>
  <c r="AM17" i="9"/>
  <c r="AI17" i="9"/>
  <c r="AG17" i="9"/>
  <c r="AE17" i="9"/>
  <c r="AA17" i="9"/>
  <c r="Y17" i="9"/>
  <c r="W17" i="9"/>
  <c r="S17" i="9"/>
  <c r="Q17" i="9"/>
  <c r="O17" i="9"/>
  <c r="K17" i="9"/>
  <c r="I17" i="9"/>
  <c r="G17" i="9"/>
  <c r="C17" i="9"/>
  <c r="AO16" i="9"/>
  <c r="AM16" i="9"/>
  <c r="AI16" i="9"/>
  <c r="AG16" i="9"/>
  <c r="AE16" i="9"/>
  <c r="AA16" i="9"/>
  <c r="Y16" i="9"/>
  <c r="W16" i="9"/>
  <c r="X16" i="9" s="1"/>
  <c r="S16" i="9"/>
  <c r="Q16" i="9"/>
  <c r="O16" i="9"/>
  <c r="K16" i="9"/>
  <c r="I16" i="9"/>
  <c r="G16" i="9"/>
  <c r="C16" i="9"/>
  <c r="AO15" i="9"/>
  <c r="AM15" i="9"/>
  <c r="AI15" i="9"/>
  <c r="AG15" i="9"/>
  <c r="AE15" i="9"/>
  <c r="AA15" i="9"/>
  <c r="Y15" i="9"/>
  <c r="W15" i="9"/>
  <c r="S15" i="9"/>
  <c r="Q15" i="9"/>
  <c r="O15" i="9"/>
  <c r="K15" i="9"/>
  <c r="I15" i="9"/>
  <c r="G15" i="9"/>
  <c r="C15" i="9"/>
  <c r="AO14" i="9"/>
  <c r="AM14" i="9"/>
  <c r="AI14" i="9"/>
  <c r="AH14" i="9"/>
  <c r="AG14" i="9"/>
  <c r="AE14" i="9"/>
  <c r="AA14" i="9"/>
  <c r="Z14" i="9"/>
  <c r="Y14" i="9"/>
  <c r="W14" i="9"/>
  <c r="S14" i="9"/>
  <c r="R14" i="9"/>
  <c r="Q14" i="9"/>
  <c r="O14" i="9"/>
  <c r="K14" i="9"/>
  <c r="J14" i="9"/>
  <c r="I14" i="9"/>
  <c r="G14" i="9"/>
  <c r="C14" i="9"/>
  <c r="B14" i="9"/>
  <c r="AO13" i="9"/>
  <c r="AM13" i="9"/>
  <c r="AI13" i="9"/>
  <c r="AG13" i="9"/>
  <c r="AE13" i="9"/>
  <c r="AA13" i="9"/>
  <c r="Y13" i="9"/>
  <c r="W13" i="9"/>
  <c r="Q13" i="9"/>
  <c r="O13" i="9"/>
  <c r="K13" i="9"/>
  <c r="I13" i="9"/>
  <c r="G13" i="9"/>
  <c r="C13" i="9"/>
  <c r="AO12" i="9"/>
  <c r="AM12" i="9"/>
  <c r="AI12" i="9"/>
  <c r="AG12" i="9"/>
  <c r="AE12" i="9"/>
  <c r="AA12" i="9"/>
  <c r="Y12" i="9"/>
  <c r="W12" i="9"/>
  <c r="S12" i="9"/>
  <c r="Q12" i="9"/>
  <c r="O12" i="9"/>
  <c r="K12" i="9"/>
  <c r="I12" i="9"/>
  <c r="G12" i="9"/>
  <c r="C12" i="9"/>
  <c r="AO11" i="9"/>
  <c r="AM11" i="9"/>
  <c r="AI11" i="9"/>
  <c r="AG11" i="9"/>
  <c r="AE11" i="9"/>
  <c r="AA11" i="9"/>
  <c r="Y11" i="9"/>
  <c r="W11" i="9"/>
  <c r="S11" i="9"/>
  <c r="Q11" i="9"/>
  <c r="O11" i="9"/>
  <c r="K11" i="9"/>
  <c r="I11" i="9"/>
  <c r="G11" i="9"/>
  <c r="C11" i="9"/>
  <c r="AO10" i="9"/>
  <c r="AM10" i="9"/>
  <c r="AI10" i="9"/>
  <c r="AG10" i="9"/>
  <c r="AE10" i="9"/>
  <c r="AA10" i="9"/>
  <c r="Y10" i="9"/>
  <c r="W10" i="9"/>
  <c r="S10" i="9"/>
  <c r="Q10" i="9"/>
  <c r="O10" i="9"/>
  <c r="K10" i="9"/>
  <c r="I10" i="9"/>
  <c r="G10" i="9"/>
  <c r="C10" i="9"/>
  <c r="AO9" i="9"/>
  <c r="AM9" i="9"/>
  <c r="AI9" i="9"/>
  <c r="AG9" i="9"/>
  <c r="AE9" i="9"/>
  <c r="AA9" i="9"/>
  <c r="Y9" i="9"/>
  <c r="W9" i="9"/>
  <c r="S9" i="9"/>
  <c r="Q9" i="9"/>
  <c r="O9" i="9"/>
  <c r="K9" i="9"/>
  <c r="I9" i="9"/>
  <c r="G9" i="9"/>
  <c r="C9" i="9"/>
  <c r="AO8" i="9"/>
  <c r="AM8" i="9"/>
  <c r="AI8" i="9"/>
  <c r="AG8" i="9"/>
  <c r="AE8" i="9"/>
  <c r="AA8" i="9"/>
  <c r="Y8" i="9"/>
  <c r="W8" i="9"/>
  <c r="S8" i="9"/>
  <c r="Q8" i="9"/>
  <c r="O8" i="9"/>
  <c r="K8" i="9"/>
  <c r="I8" i="9"/>
  <c r="G8" i="9"/>
  <c r="C8" i="9"/>
  <c r="AO7" i="9"/>
  <c r="AM7" i="9"/>
  <c r="AI7" i="9"/>
  <c r="AG7" i="9"/>
  <c r="AE7" i="9"/>
  <c r="AA7" i="9"/>
  <c r="Y7" i="9"/>
  <c r="W7" i="9"/>
  <c r="S7" i="9"/>
  <c r="Q7" i="9"/>
  <c r="O7" i="9"/>
  <c r="K7" i="9"/>
  <c r="I7" i="9"/>
  <c r="G7" i="9"/>
  <c r="C7" i="9"/>
  <c r="AO6" i="9"/>
  <c r="AM6" i="9"/>
  <c r="AI6" i="9"/>
  <c r="AH6" i="9"/>
  <c r="AG6" i="9"/>
  <c r="AE6" i="9"/>
  <c r="AA6" i="9"/>
  <c r="Z6" i="9"/>
  <c r="Y6" i="9"/>
  <c r="W6" i="9"/>
  <c r="S6" i="9"/>
  <c r="R6" i="9"/>
  <c r="Q6" i="9"/>
  <c r="O6" i="9"/>
  <c r="K6" i="9"/>
  <c r="J6" i="9"/>
  <c r="I6" i="9"/>
  <c r="G6" i="9"/>
  <c r="C6" i="9"/>
  <c r="B6" i="9"/>
  <c r="AI4" i="9"/>
  <c r="AA4" i="9"/>
  <c r="S4" i="9"/>
  <c r="K4" i="9"/>
  <c r="C4" i="9"/>
  <c r="AI3" i="9"/>
  <c r="AN27" i="9" s="1"/>
  <c r="AA3" i="9"/>
  <c r="S3" i="9"/>
  <c r="X37" i="9" s="1"/>
  <c r="C3" i="9"/>
  <c r="H16" i="9" s="1"/>
  <c r="AM2" i="9"/>
  <c r="AK2" i="9"/>
  <c r="AI2" i="9"/>
  <c r="AE2" i="9"/>
  <c r="AC2" i="9"/>
  <c r="AA2" i="9"/>
  <c r="W2" i="9"/>
  <c r="U2" i="9"/>
  <c r="S2" i="9"/>
  <c r="O2" i="9"/>
  <c r="M2" i="9"/>
  <c r="K2" i="9"/>
  <c r="G2" i="9"/>
  <c r="E2" i="9"/>
  <c r="C2" i="9"/>
  <c r="A1" i="9"/>
  <c r="R49" i="2"/>
  <c r="Y4" i="8"/>
  <c r="T4" i="8"/>
  <c r="I4" i="8"/>
  <c r="I9" i="8" s="1"/>
  <c r="AE4" i="8"/>
  <c r="AP4" i="8"/>
  <c r="BA4" i="8"/>
  <c r="BA8" i="8" s="1"/>
  <c r="W14" i="8"/>
  <c r="W35" i="8"/>
  <c r="BD14" i="8"/>
  <c r="BD35" i="8"/>
  <c r="AS14" i="8"/>
  <c r="AS35" i="8"/>
  <c r="AH14" i="8"/>
  <c r="AH35" i="8"/>
  <c r="L35" i="8"/>
  <c r="L14" i="8"/>
  <c r="AT35" i="8"/>
  <c r="AI35" i="8"/>
  <c r="X35" i="8"/>
  <c r="M35" i="8"/>
  <c r="C35" i="8"/>
  <c r="AU3" i="8"/>
  <c r="AJ3" i="8"/>
  <c r="Y3" i="8"/>
  <c r="N3" i="8"/>
  <c r="AU4" i="8"/>
  <c r="AJ4" i="8"/>
  <c r="N4" i="8"/>
  <c r="C4" i="8"/>
  <c r="C3" i="8"/>
  <c r="Y14" i="7"/>
  <c r="Y15" i="7"/>
  <c r="AW2" i="8"/>
  <c r="AU2" i="8"/>
  <c r="AL2" i="8"/>
  <c r="AJ2" i="8"/>
  <c r="AA2" i="8"/>
  <c r="Y2" i="8"/>
  <c r="P2" i="8"/>
  <c r="N2" i="8"/>
  <c r="E2" i="8"/>
  <c r="C2" i="8"/>
  <c r="B1" i="8"/>
  <c r="AY13" i="8"/>
  <c r="AY8" i="8"/>
  <c r="BD8" i="8"/>
  <c r="AY9" i="8"/>
  <c r="AY10" i="8"/>
  <c r="BD10" i="8" s="1"/>
  <c r="AY11" i="8"/>
  <c r="BD11" i="8" s="1"/>
  <c r="AY12" i="8"/>
  <c r="BA12" i="8" s="1"/>
  <c r="BD12" i="8"/>
  <c r="AY7" i="8"/>
  <c r="BD7" i="8" s="1"/>
  <c r="AY6" i="8"/>
  <c r="BD6" i="8" s="1"/>
  <c r="AZ7" i="8"/>
  <c r="AZ8" i="8"/>
  <c r="AZ9" i="8"/>
  <c r="AZ10" i="8"/>
  <c r="AZ11" i="8"/>
  <c r="AZ12" i="8"/>
  <c r="AZ13" i="8"/>
  <c r="AY15" i="8"/>
  <c r="BA15" i="8" s="1"/>
  <c r="AZ15" i="8"/>
  <c r="AY16" i="8"/>
  <c r="BD16" i="8"/>
  <c r="AZ16" i="8"/>
  <c r="AY17" i="8"/>
  <c r="BD17" i="8" s="1"/>
  <c r="AZ17" i="8"/>
  <c r="AY18" i="8"/>
  <c r="BD18" i="8" s="1"/>
  <c r="AZ18" i="8"/>
  <c r="AY19" i="8"/>
  <c r="BA19" i="8"/>
  <c r="AZ19" i="8"/>
  <c r="AY20" i="8"/>
  <c r="AZ20" i="8"/>
  <c r="AY21" i="8"/>
  <c r="AZ21" i="8"/>
  <c r="AY22" i="8"/>
  <c r="AZ22" i="8"/>
  <c r="AY23" i="8"/>
  <c r="BD23" i="8" s="1"/>
  <c r="AZ23" i="8"/>
  <c r="AY24" i="8"/>
  <c r="BD24" i="8" s="1"/>
  <c r="AZ24" i="8"/>
  <c r="AY25" i="8"/>
  <c r="BD25" i="8"/>
  <c r="AZ25" i="8"/>
  <c r="AY26" i="8"/>
  <c r="BD26" i="8" s="1"/>
  <c r="AZ26" i="8"/>
  <c r="AY27" i="8"/>
  <c r="AZ27" i="8"/>
  <c r="AY28" i="8"/>
  <c r="AZ28" i="8"/>
  <c r="AY29" i="8"/>
  <c r="AZ29" i="8"/>
  <c r="AY30" i="8"/>
  <c r="AZ30" i="8"/>
  <c r="AY31" i="8"/>
  <c r="AZ31" i="8"/>
  <c r="AY32" i="8"/>
  <c r="BD32" i="8"/>
  <c r="AZ32" i="8"/>
  <c r="AY33" i="8"/>
  <c r="BD33" i="8"/>
  <c r="AZ33" i="8"/>
  <c r="AY34" i="8"/>
  <c r="AZ34" i="8"/>
  <c r="AZ6" i="8"/>
  <c r="G29" i="8"/>
  <c r="L29" i="8" s="1"/>
  <c r="H29" i="8"/>
  <c r="G30" i="8"/>
  <c r="L30" i="8" s="1"/>
  <c r="H30" i="8"/>
  <c r="G31" i="8"/>
  <c r="L31" i="8" s="1"/>
  <c r="H31" i="8"/>
  <c r="G32" i="8"/>
  <c r="L32" i="8" s="1"/>
  <c r="H32" i="8"/>
  <c r="G33" i="8"/>
  <c r="L33" i="8" s="1"/>
  <c r="H33" i="8"/>
  <c r="G34" i="8"/>
  <c r="L34" i="8" s="1"/>
  <c r="H34" i="8"/>
  <c r="C29" i="8"/>
  <c r="C30" i="8"/>
  <c r="C31" i="8"/>
  <c r="C32" i="8"/>
  <c r="C33" i="8"/>
  <c r="C34" i="8"/>
  <c r="R29" i="8"/>
  <c r="S29" i="8"/>
  <c r="R30" i="8"/>
  <c r="W30" i="8" s="1"/>
  <c r="S30" i="8"/>
  <c r="R31" i="8"/>
  <c r="W31" i="8"/>
  <c r="S31" i="8"/>
  <c r="R32" i="8"/>
  <c r="S32" i="8"/>
  <c r="R33" i="8"/>
  <c r="W33" i="8"/>
  <c r="S33" i="8"/>
  <c r="R34" i="8"/>
  <c r="W34" i="8" s="1"/>
  <c r="S34" i="8"/>
  <c r="N29" i="8"/>
  <c r="N30" i="8"/>
  <c r="N31" i="8"/>
  <c r="N32" i="8"/>
  <c r="N33" i="8"/>
  <c r="N34" i="8"/>
  <c r="AC29" i="8"/>
  <c r="AH29" i="8"/>
  <c r="AD29" i="8"/>
  <c r="AC30" i="8"/>
  <c r="AD30" i="8"/>
  <c r="AC31" i="8"/>
  <c r="AE31" i="8" s="1"/>
  <c r="AD31" i="8"/>
  <c r="AC32" i="8"/>
  <c r="AH32" i="8"/>
  <c r="AD32" i="8"/>
  <c r="AC33" i="8"/>
  <c r="AH33" i="8" s="1"/>
  <c r="AD33" i="8"/>
  <c r="AC34" i="8"/>
  <c r="AD34" i="8"/>
  <c r="Y29" i="8"/>
  <c r="Y30" i="8"/>
  <c r="Y31" i="8"/>
  <c r="Y32" i="8"/>
  <c r="Y33" i="8"/>
  <c r="Y34" i="8"/>
  <c r="AN29" i="8"/>
  <c r="AS29" i="8" s="1"/>
  <c r="AP29" i="8"/>
  <c r="AO29" i="8"/>
  <c r="AN30" i="8"/>
  <c r="AP30" i="8" s="1"/>
  <c r="AO30" i="8"/>
  <c r="AN31" i="8"/>
  <c r="AP31" i="8"/>
  <c r="AO31" i="8"/>
  <c r="AN32" i="8"/>
  <c r="AO32" i="8"/>
  <c r="AN33" i="8"/>
  <c r="AO33" i="8"/>
  <c r="AN34" i="8"/>
  <c r="AS34" i="8"/>
  <c r="AO34" i="8"/>
  <c r="AJ29" i="8"/>
  <c r="AJ30" i="8"/>
  <c r="AJ31" i="8"/>
  <c r="AJ32" i="8"/>
  <c r="AJ33" i="8"/>
  <c r="AJ34" i="8"/>
  <c r="AU29" i="8"/>
  <c r="AU30" i="8"/>
  <c r="AU31" i="8"/>
  <c r="AU32" i="8"/>
  <c r="AU33" i="8"/>
  <c r="AU34" i="8"/>
  <c r="AU24" i="8"/>
  <c r="AU25" i="8"/>
  <c r="AU26" i="8"/>
  <c r="AU27" i="8"/>
  <c r="AN24" i="8"/>
  <c r="AS24" i="8" s="1"/>
  <c r="AO24" i="8"/>
  <c r="AN25" i="8"/>
  <c r="AO25" i="8"/>
  <c r="AN26" i="8"/>
  <c r="AS26" i="8"/>
  <c r="AO26" i="8"/>
  <c r="AN27" i="8"/>
  <c r="AS27" i="8" s="1"/>
  <c r="AO27" i="8"/>
  <c r="AC24" i="8"/>
  <c r="AH24" i="8" s="1"/>
  <c r="AD24" i="8"/>
  <c r="AC25" i="8"/>
  <c r="AH25" i="8"/>
  <c r="AD25" i="8"/>
  <c r="AC26" i="8"/>
  <c r="AD26" i="8"/>
  <c r="AC27" i="8"/>
  <c r="AD27" i="8"/>
  <c r="AJ24" i="8"/>
  <c r="AJ25" i="8"/>
  <c r="AJ26" i="8"/>
  <c r="AJ27" i="8"/>
  <c r="Y24" i="8"/>
  <c r="Y25" i="8"/>
  <c r="Y26" i="8"/>
  <c r="Y27" i="8"/>
  <c r="R24" i="8"/>
  <c r="W24" i="8"/>
  <c r="S24" i="8"/>
  <c r="R25" i="8"/>
  <c r="W25" i="8" s="1"/>
  <c r="S25" i="8"/>
  <c r="R26" i="8"/>
  <c r="W26" i="8"/>
  <c r="S26" i="8"/>
  <c r="R27" i="8"/>
  <c r="W27" i="8"/>
  <c r="S27" i="8"/>
  <c r="N24" i="8"/>
  <c r="N25" i="8"/>
  <c r="N26" i="8"/>
  <c r="N27" i="8"/>
  <c r="G24" i="8"/>
  <c r="H24" i="8"/>
  <c r="G25" i="8"/>
  <c r="L25" i="8" s="1"/>
  <c r="H25" i="8"/>
  <c r="G26" i="8"/>
  <c r="L26" i="8"/>
  <c r="H26" i="8"/>
  <c r="G27" i="8"/>
  <c r="H27" i="8"/>
  <c r="C24" i="8"/>
  <c r="C25" i="8"/>
  <c r="C26" i="8"/>
  <c r="C27" i="8"/>
  <c r="G16" i="8"/>
  <c r="L16" i="8" s="1"/>
  <c r="I16" i="8"/>
  <c r="H16" i="8"/>
  <c r="G17" i="8"/>
  <c r="H17" i="8"/>
  <c r="G18" i="8"/>
  <c r="L18" i="8" s="1"/>
  <c r="H18" i="8"/>
  <c r="G19" i="8"/>
  <c r="L19" i="8" s="1"/>
  <c r="H19" i="8"/>
  <c r="G20" i="8"/>
  <c r="I20" i="8" s="1"/>
  <c r="H20" i="8"/>
  <c r="G21" i="8"/>
  <c r="L21" i="8" s="1"/>
  <c r="H21" i="8"/>
  <c r="G22" i="8"/>
  <c r="L22" i="8"/>
  <c r="H22" i="8"/>
  <c r="C16" i="8"/>
  <c r="C17" i="8"/>
  <c r="C18" i="8"/>
  <c r="C19" i="8"/>
  <c r="C20" i="8"/>
  <c r="C21" i="8"/>
  <c r="C22" i="8"/>
  <c r="R16" i="8"/>
  <c r="S16" i="8"/>
  <c r="R17" i="8"/>
  <c r="W17" i="8"/>
  <c r="S17" i="8"/>
  <c r="R18" i="8"/>
  <c r="S18" i="8"/>
  <c r="R19" i="8"/>
  <c r="W19" i="8" s="1"/>
  <c r="S19" i="8"/>
  <c r="R20" i="8"/>
  <c r="T20" i="8"/>
  <c r="S20" i="8"/>
  <c r="R21" i="8"/>
  <c r="S21" i="8"/>
  <c r="R22" i="8"/>
  <c r="S22" i="8"/>
  <c r="N16" i="8"/>
  <c r="N17" i="8"/>
  <c r="N18" i="8"/>
  <c r="N19" i="8"/>
  <c r="N20" i="8"/>
  <c r="N21" i="8"/>
  <c r="N22" i="8"/>
  <c r="AC16" i="8"/>
  <c r="AH16" i="8" s="1"/>
  <c r="AD16" i="8"/>
  <c r="AC17" i="8"/>
  <c r="AH17" i="8"/>
  <c r="AD17" i="8"/>
  <c r="AC18" i="8"/>
  <c r="AH18" i="8" s="1"/>
  <c r="AD18" i="8"/>
  <c r="AC19" i="8"/>
  <c r="AH19" i="8" s="1"/>
  <c r="AD19" i="8"/>
  <c r="AC20" i="8"/>
  <c r="AD20" i="8"/>
  <c r="AC21" i="8"/>
  <c r="AD21" i="8"/>
  <c r="AC22" i="8"/>
  <c r="AD22" i="8"/>
  <c r="Y16" i="8"/>
  <c r="Y17" i="8"/>
  <c r="Y18" i="8"/>
  <c r="Y19" i="8"/>
  <c r="Y20" i="8"/>
  <c r="Y21" i="8"/>
  <c r="Y22" i="8"/>
  <c r="AN16" i="8"/>
  <c r="AP16" i="8" s="1"/>
  <c r="AO16" i="8"/>
  <c r="AN17" i="8"/>
  <c r="AS17" i="8" s="1"/>
  <c r="AO17" i="8"/>
  <c r="AN18" i="8"/>
  <c r="AS18" i="8" s="1"/>
  <c r="AO18" i="8"/>
  <c r="AN19" i="8"/>
  <c r="AO19" i="8"/>
  <c r="AN20" i="8"/>
  <c r="AO20" i="8"/>
  <c r="AN21" i="8"/>
  <c r="AS21" i="8"/>
  <c r="AO21" i="8"/>
  <c r="AN22" i="8"/>
  <c r="AP22" i="8"/>
  <c r="AO22" i="8"/>
  <c r="AJ16" i="8"/>
  <c r="AJ17" i="8"/>
  <c r="AJ18" i="8"/>
  <c r="AJ19" i="8"/>
  <c r="AJ20" i="8"/>
  <c r="AJ21" i="8"/>
  <c r="AJ22" i="8"/>
  <c r="AU16" i="8"/>
  <c r="AU17" i="8"/>
  <c r="AU18" i="8"/>
  <c r="AU19" i="8"/>
  <c r="AU20" i="8"/>
  <c r="AU21" i="8"/>
  <c r="AU22" i="8"/>
  <c r="AU7" i="8"/>
  <c r="AU8" i="8"/>
  <c r="AU9" i="8"/>
  <c r="AU10" i="8"/>
  <c r="AU11" i="8"/>
  <c r="AU12" i="8"/>
  <c r="AU13" i="8"/>
  <c r="AJ7" i="8"/>
  <c r="AJ8" i="8"/>
  <c r="AJ9" i="8"/>
  <c r="AJ10" i="8"/>
  <c r="AJ11" i="8"/>
  <c r="AJ12" i="8"/>
  <c r="AJ13" i="8"/>
  <c r="AN7" i="8"/>
  <c r="AP7" i="8" s="1"/>
  <c r="AO7" i="8"/>
  <c r="AN8" i="8"/>
  <c r="AS8" i="8" s="1"/>
  <c r="AO8" i="8"/>
  <c r="AN9" i="8"/>
  <c r="AP9" i="8"/>
  <c r="AO9" i="8"/>
  <c r="AN10" i="8"/>
  <c r="AS10" i="8"/>
  <c r="AO10" i="8"/>
  <c r="AN11" i="8"/>
  <c r="AS11" i="8"/>
  <c r="AO11" i="8"/>
  <c r="AN12" i="8"/>
  <c r="AS12" i="8" s="1"/>
  <c r="AO12" i="8"/>
  <c r="AN13" i="8"/>
  <c r="AP13" i="8" s="1"/>
  <c r="AS13" i="8"/>
  <c r="AO13" i="8"/>
  <c r="AC7" i="8"/>
  <c r="AH7" i="8" s="1"/>
  <c r="AD7" i="8"/>
  <c r="AC8" i="8"/>
  <c r="AH8" i="8" s="1"/>
  <c r="AD8" i="8"/>
  <c r="AC9" i="8"/>
  <c r="AD9" i="8"/>
  <c r="AC10" i="8"/>
  <c r="AH10" i="8"/>
  <c r="AD10" i="8"/>
  <c r="AC11" i="8"/>
  <c r="AD11" i="8"/>
  <c r="AC12" i="8"/>
  <c r="AH12" i="8"/>
  <c r="AD12" i="8"/>
  <c r="AC13" i="8"/>
  <c r="AH13" i="8"/>
  <c r="AD13" i="8"/>
  <c r="Y7" i="8"/>
  <c r="Y8" i="8"/>
  <c r="Y9" i="8"/>
  <c r="Y10" i="8"/>
  <c r="Y11" i="8"/>
  <c r="Y12" i="8"/>
  <c r="Y13" i="8"/>
  <c r="AU28" i="8"/>
  <c r="AO28" i="8"/>
  <c r="AN28" i="8"/>
  <c r="AS28" i="8"/>
  <c r="AJ28" i="8"/>
  <c r="AU23" i="8"/>
  <c r="AO23" i="8"/>
  <c r="AN23" i="8"/>
  <c r="AP23" i="8" s="1"/>
  <c r="AJ23" i="8"/>
  <c r="AU15" i="8"/>
  <c r="AO15" i="8"/>
  <c r="AN15" i="8"/>
  <c r="AJ15" i="8"/>
  <c r="AU6" i="8"/>
  <c r="AO6" i="8"/>
  <c r="AN6" i="8"/>
  <c r="AJ6" i="8"/>
  <c r="AD28" i="8"/>
  <c r="AC28" i="8"/>
  <c r="AH28" i="8" s="1"/>
  <c r="Y28" i="8"/>
  <c r="S28" i="8"/>
  <c r="R28" i="8"/>
  <c r="W28" i="8" s="1"/>
  <c r="N28" i="8"/>
  <c r="H28" i="8"/>
  <c r="G28" i="8"/>
  <c r="C28" i="8"/>
  <c r="AD23" i="8"/>
  <c r="AC23" i="8"/>
  <c r="Y23" i="8"/>
  <c r="S23" i="8"/>
  <c r="R23" i="8"/>
  <c r="N23" i="8"/>
  <c r="H23" i="8"/>
  <c r="G23" i="8"/>
  <c r="C23" i="8"/>
  <c r="AD15" i="8"/>
  <c r="AC15" i="8"/>
  <c r="AH15" i="8" s="1"/>
  <c r="Y15" i="8"/>
  <c r="AD6" i="8"/>
  <c r="AC6" i="8"/>
  <c r="AH6" i="8" s="1"/>
  <c r="Y6" i="8"/>
  <c r="S15" i="8"/>
  <c r="R15" i="8"/>
  <c r="W15" i="8" s="1"/>
  <c r="N15" i="8"/>
  <c r="H15" i="8"/>
  <c r="G15" i="8"/>
  <c r="L15" i="8" s="1"/>
  <c r="C15" i="8"/>
  <c r="N7" i="8"/>
  <c r="N8" i="8"/>
  <c r="N9" i="8"/>
  <c r="N10" i="8"/>
  <c r="N11" i="8"/>
  <c r="N12" i="8"/>
  <c r="N13" i="8"/>
  <c r="S7" i="8"/>
  <c r="S8" i="8"/>
  <c r="S9" i="8"/>
  <c r="S10" i="8"/>
  <c r="S11" i="8"/>
  <c r="S12" i="8"/>
  <c r="S13" i="8"/>
  <c r="R7" i="8"/>
  <c r="W7" i="8" s="1"/>
  <c r="R8" i="8"/>
  <c r="W8" i="8" s="1"/>
  <c r="R9" i="8"/>
  <c r="W9" i="8"/>
  <c r="R10" i="8"/>
  <c r="W10" i="8" s="1"/>
  <c r="R11" i="8"/>
  <c r="T11" i="8"/>
  <c r="R12" i="8"/>
  <c r="R13" i="8"/>
  <c r="W13" i="8" s="1"/>
  <c r="S6" i="8"/>
  <c r="R6" i="8"/>
  <c r="N6" i="8"/>
  <c r="G7" i="8"/>
  <c r="H7" i="8"/>
  <c r="G8" i="8"/>
  <c r="L8" i="8" s="1"/>
  <c r="H8" i="8"/>
  <c r="G9" i="8"/>
  <c r="L9" i="8"/>
  <c r="H9" i="8"/>
  <c r="G10" i="8"/>
  <c r="H10" i="8"/>
  <c r="G11" i="8"/>
  <c r="L11" i="8" s="1"/>
  <c r="H11" i="8"/>
  <c r="G12" i="8"/>
  <c r="H12" i="8"/>
  <c r="G13" i="8"/>
  <c r="L13" i="8" s="1"/>
  <c r="H13" i="8"/>
  <c r="H6" i="8"/>
  <c r="G6" i="8"/>
  <c r="C7" i="8"/>
  <c r="C8" i="8"/>
  <c r="C9" i="8"/>
  <c r="C10" i="8"/>
  <c r="C11" i="8"/>
  <c r="C12" i="8"/>
  <c r="C13" i="8"/>
  <c r="C6" i="8"/>
  <c r="AT28" i="8"/>
  <c r="AT23" i="8"/>
  <c r="AT15" i="8"/>
  <c r="AT6" i="8"/>
  <c r="AI28" i="8"/>
  <c r="AI23" i="8"/>
  <c r="AI15" i="8"/>
  <c r="AI6" i="8"/>
  <c r="X28" i="8"/>
  <c r="X23" i="8"/>
  <c r="X15" i="8"/>
  <c r="X6" i="8"/>
  <c r="M28" i="8"/>
  <c r="M23" i="8"/>
  <c r="M15" i="8"/>
  <c r="M6" i="8"/>
  <c r="B28" i="8"/>
  <c r="B23" i="8"/>
  <c r="B15" i="8"/>
  <c r="B6" i="8"/>
  <c r="Q15" i="6"/>
  <c r="Q16" i="6"/>
  <c r="Q17" i="6"/>
  <c r="Q18" i="6"/>
  <c r="Q19" i="6"/>
  <c r="Q20" i="6"/>
  <c r="Q14" i="6"/>
  <c r="O15" i="6"/>
  <c r="O16" i="6"/>
  <c r="O17" i="6"/>
  <c r="O18" i="6"/>
  <c r="O19" i="6"/>
  <c r="O20" i="6"/>
  <c r="O14" i="6"/>
  <c r="AN37" i="6"/>
  <c r="AF37" i="6"/>
  <c r="X37" i="6"/>
  <c r="P37" i="6"/>
  <c r="H37" i="6"/>
  <c r="I7" i="6"/>
  <c r="I8" i="6"/>
  <c r="I9" i="6"/>
  <c r="I10" i="6"/>
  <c r="I11" i="6"/>
  <c r="I12" i="6"/>
  <c r="I13" i="6"/>
  <c r="I6" i="6"/>
  <c r="AJ33" i="4"/>
  <c r="AJ34" i="4"/>
  <c r="AJ35" i="4"/>
  <c r="AJ36" i="4"/>
  <c r="AJ37" i="4"/>
  <c r="AJ38" i="4"/>
  <c r="AJ39" i="4"/>
  <c r="AH33" i="4"/>
  <c r="AH34" i="4"/>
  <c r="AH35" i="4"/>
  <c r="AH36" i="4"/>
  <c r="AH37" i="4"/>
  <c r="AH38" i="4"/>
  <c r="AH39" i="4"/>
  <c r="AJ32" i="4"/>
  <c r="AH32" i="4"/>
  <c r="AA33" i="4"/>
  <c r="AA34" i="4"/>
  <c r="AA35" i="4"/>
  <c r="AA36" i="4"/>
  <c r="AA37" i="4"/>
  <c r="AA38" i="4"/>
  <c r="AA39" i="4"/>
  <c r="AC33" i="4"/>
  <c r="AC34" i="4"/>
  <c r="AC35" i="4"/>
  <c r="AC36" i="4"/>
  <c r="AC37" i="4"/>
  <c r="AC38" i="4"/>
  <c r="AC39" i="4"/>
  <c r="AC32" i="4"/>
  <c r="AA32" i="4"/>
  <c r="V33" i="4"/>
  <c r="V34" i="4"/>
  <c r="V35" i="4"/>
  <c r="V36" i="4"/>
  <c r="V37" i="4"/>
  <c r="V38" i="4"/>
  <c r="V39" i="4"/>
  <c r="T33" i="4"/>
  <c r="T34" i="4"/>
  <c r="T35" i="4"/>
  <c r="T36" i="4"/>
  <c r="T37" i="4"/>
  <c r="T38" i="4"/>
  <c r="T39" i="4"/>
  <c r="V32" i="4"/>
  <c r="T32" i="4"/>
  <c r="AJ25" i="4"/>
  <c r="AJ26" i="4"/>
  <c r="AJ27" i="4"/>
  <c r="AJ28" i="4"/>
  <c r="AJ29" i="4"/>
  <c r="AJ30" i="4"/>
  <c r="AJ31" i="4"/>
  <c r="AH25" i="4"/>
  <c r="AH26" i="4"/>
  <c r="AH27" i="4"/>
  <c r="AH28" i="4"/>
  <c r="AH29" i="4"/>
  <c r="AH30" i="4"/>
  <c r="AH31" i="4"/>
  <c r="AJ24" i="4"/>
  <c r="AH24" i="4"/>
  <c r="AC25" i="4"/>
  <c r="AC26" i="4"/>
  <c r="AC27" i="4"/>
  <c r="AC28" i="4"/>
  <c r="AC29" i="4"/>
  <c r="AC30" i="4"/>
  <c r="AC31" i="4"/>
  <c r="AA25" i="4"/>
  <c r="AA26" i="4"/>
  <c r="AA27" i="4"/>
  <c r="AA28" i="4"/>
  <c r="AA29" i="4"/>
  <c r="AA30" i="4"/>
  <c r="AA31" i="4"/>
  <c r="AC24" i="4"/>
  <c r="AA24" i="4"/>
  <c r="V25" i="4"/>
  <c r="V26" i="4"/>
  <c r="V27" i="4"/>
  <c r="V28" i="4"/>
  <c r="V29" i="4"/>
  <c r="V30" i="4"/>
  <c r="V31" i="4"/>
  <c r="V24" i="4"/>
  <c r="T25" i="4"/>
  <c r="T26" i="4"/>
  <c r="T27" i="4"/>
  <c r="T28" i="4"/>
  <c r="T29" i="4"/>
  <c r="T30" i="4"/>
  <c r="T31" i="4"/>
  <c r="T24" i="4"/>
  <c r="AJ17" i="4"/>
  <c r="AJ18" i="4"/>
  <c r="AJ19" i="4"/>
  <c r="AJ20" i="4"/>
  <c r="AJ21" i="4"/>
  <c r="AJ22" i="4"/>
  <c r="AJ23" i="4"/>
  <c r="AH17" i="4"/>
  <c r="AH18" i="4"/>
  <c r="AH19" i="4"/>
  <c r="AH20" i="4"/>
  <c r="AH21" i="4"/>
  <c r="AH22" i="4"/>
  <c r="AH23" i="4"/>
  <c r="AJ16" i="4"/>
  <c r="AH16" i="4"/>
  <c r="AE17" i="4"/>
  <c r="AE18" i="4"/>
  <c r="AE19" i="4"/>
  <c r="AE20" i="4"/>
  <c r="AE21" i="4"/>
  <c r="AE22" i="4"/>
  <c r="AE23" i="4"/>
  <c r="AE16" i="4"/>
  <c r="AC17" i="4"/>
  <c r="AC18" i="4"/>
  <c r="AC19" i="4"/>
  <c r="AC20" i="4"/>
  <c r="AC21" i="4"/>
  <c r="AC22" i="4"/>
  <c r="AC23" i="4"/>
  <c r="AA17" i="4"/>
  <c r="AA18" i="4"/>
  <c r="AA19" i="4"/>
  <c r="AA20" i="4"/>
  <c r="AA21" i="4"/>
  <c r="AA22" i="4"/>
  <c r="AA23" i="4"/>
  <c r="AC16" i="4"/>
  <c r="AA16" i="4"/>
  <c r="X17" i="4"/>
  <c r="X18" i="4"/>
  <c r="X19" i="4"/>
  <c r="X20" i="4"/>
  <c r="X21" i="4"/>
  <c r="X22" i="4"/>
  <c r="X23" i="4"/>
  <c r="X16" i="4"/>
  <c r="V17" i="4"/>
  <c r="V18" i="4"/>
  <c r="V19" i="4"/>
  <c r="V20" i="4"/>
  <c r="V21" i="4"/>
  <c r="V22" i="4"/>
  <c r="V23" i="4"/>
  <c r="T17" i="4"/>
  <c r="T18" i="4"/>
  <c r="T19" i="4"/>
  <c r="T20" i="4"/>
  <c r="T21" i="4"/>
  <c r="T22" i="4"/>
  <c r="T23" i="4"/>
  <c r="Q17" i="4"/>
  <c r="Q18" i="4"/>
  <c r="Q19" i="4"/>
  <c r="Q20" i="4"/>
  <c r="Q21" i="4"/>
  <c r="Q22" i="4"/>
  <c r="Q23" i="4"/>
  <c r="V16" i="4"/>
  <c r="T16" i="4"/>
  <c r="Q16" i="4"/>
  <c r="P16" i="4"/>
  <c r="AD16" i="4"/>
  <c r="W16" i="4"/>
  <c r="I16" i="4"/>
  <c r="B16" i="4"/>
  <c r="O33" i="4"/>
  <c r="O34" i="4"/>
  <c r="O35" i="4"/>
  <c r="O36" i="4"/>
  <c r="O37" i="4"/>
  <c r="O38" i="4"/>
  <c r="O39" i="4"/>
  <c r="M33" i="4"/>
  <c r="M34" i="4"/>
  <c r="M35" i="4"/>
  <c r="M36" i="4"/>
  <c r="M37" i="4"/>
  <c r="M38" i="4"/>
  <c r="M39" i="4"/>
  <c r="O32" i="4"/>
  <c r="M32" i="4"/>
  <c r="O25" i="4"/>
  <c r="O26" i="4"/>
  <c r="O27" i="4"/>
  <c r="O28" i="4"/>
  <c r="O29" i="4"/>
  <c r="O30" i="4"/>
  <c r="O31" i="4"/>
  <c r="M25" i="4"/>
  <c r="M26" i="4"/>
  <c r="M27" i="4"/>
  <c r="M28" i="4"/>
  <c r="M29" i="4"/>
  <c r="M30" i="4"/>
  <c r="M31" i="4"/>
  <c r="O24" i="4"/>
  <c r="M24" i="4"/>
  <c r="H33" i="4"/>
  <c r="H34" i="4"/>
  <c r="H35" i="4"/>
  <c r="H36" i="4"/>
  <c r="H37" i="4"/>
  <c r="H38" i="4"/>
  <c r="H39" i="4"/>
  <c r="F33" i="4"/>
  <c r="F34" i="4"/>
  <c r="F35" i="4"/>
  <c r="F36" i="4"/>
  <c r="F37" i="4"/>
  <c r="F38" i="4"/>
  <c r="F39" i="4"/>
  <c r="H32" i="4"/>
  <c r="F32" i="4"/>
  <c r="O17" i="4"/>
  <c r="O18" i="4"/>
  <c r="O19" i="4"/>
  <c r="O20" i="4"/>
  <c r="O21" i="4"/>
  <c r="O22" i="4"/>
  <c r="O23" i="4"/>
  <c r="M17" i="4"/>
  <c r="M18" i="4"/>
  <c r="M19" i="4"/>
  <c r="M20" i="4"/>
  <c r="M21" i="4"/>
  <c r="M22" i="4"/>
  <c r="M23" i="4"/>
  <c r="J17" i="4"/>
  <c r="J18" i="4"/>
  <c r="J19" i="4"/>
  <c r="J20" i="4"/>
  <c r="J21" i="4"/>
  <c r="J22" i="4"/>
  <c r="J23" i="4"/>
  <c r="O16" i="4"/>
  <c r="M16" i="4"/>
  <c r="J16" i="4"/>
  <c r="H25" i="4"/>
  <c r="H26" i="4"/>
  <c r="H27" i="4"/>
  <c r="H28" i="4"/>
  <c r="H29" i="4"/>
  <c r="H30" i="4"/>
  <c r="H31" i="4"/>
  <c r="F25" i="4"/>
  <c r="F26" i="4"/>
  <c r="F27" i="4"/>
  <c r="F28" i="4"/>
  <c r="F29" i="4"/>
  <c r="F30" i="4"/>
  <c r="F31" i="4"/>
  <c r="H24" i="4"/>
  <c r="F24" i="4"/>
  <c r="H18" i="4"/>
  <c r="H19" i="4"/>
  <c r="H20" i="4"/>
  <c r="H21" i="4"/>
  <c r="H22" i="4"/>
  <c r="H23" i="4"/>
  <c r="H17" i="4"/>
  <c r="H16" i="4"/>
  <c r="F18" i="4"/>
  <c r="F19" i="4"/>
  <c r="F20" i="4"/>
  <c r="F21" i="4"/>
  <c r="F22" i="4"/>
  <c r="F23" i="4"/>
  <c r="F17" i="4"/>
  <c r="F16" i="4"/>
  <c r="AJ9" i="4"/>
  <c r="AJ10" i="4"/>
  <c r="AJ11" i="4"/>
  <c r="AJ12" i="4"/>
  <c r="AJ13" i="4"/>
  <c r="AJ14" i="4"/>
  <c r="AJ15" i="4"/>
  <c r="AH9" i="4"/>
  <c r="AH10" i="4"/>
  <c r="AH11" i="4"/>
  <c r="AH12" i="4"/>
  <c r="AH13" i="4"/>
  <c r="AH14" i="4"/>
  <c r="AH15" i="4"/>
  <c r="AJ8" i="4"/>
  <c r="AH8" i="4"/>
  <c r="AC9" i="4"/>
  <c r="AC10" i="4"/>
  <c r="AC11" i="4"/>
  <c r="AC12" i="4"/>
  <c r="AC13" i="4"/>
  <c r="AC14" i="4"/>
  <c r="AC15" i="4"/>
  <c r="AA9" i="4"/>
  <c r="AA10" i="4"/>
  <c r="AA11" i="4"/>
  <c r="AA12" i="4"/>
  <c r="AA13" i="4"/>
  <c r="AA14" i="4"/>
  <c r="AA15" i="4"/>
  <c r="AC8" i="4"/>
  <c r="AA8" i="4"/>
  <c r="V9" i="4"/>
  <c r="V10" i="4"/>
  <c r="V11" i="4"/>
  <c r="V12" i="4"/>
  <c r="V13" i="4"/>
  <c r="V14" i="4"/>
  <c r="V15" i="4"/>
  <c r="T9" i="4"/>
  <c r="T10" i="4"/>
  <c r="T11" i="4"/>
  <c r="T12" i="4"/>
  <c r="T13" i="4"/>
  <c r="T14" i="4"/>
  <c r="T15" i="4"/>
  <c r="T8" i="4"/>
  <c r="V8" i="4"/>
  <c r="O14" i="4"/>
  <c r="O15" i="4"/>
  <c r="M15" i="4"/>
  <c r="M14" i="4"/>
  <c r="O13" i="4"/>
  <c r="O12" i="4"/>
  <c r="O11" i="4"/>
  <c r="O10" i="4"/>
  <c r="O9" i="4"/>
  <c r="M13" i="4"/>
  <c r="M12" i="4"/>
  <c r="M11" i="4"/>
  <c r="M10" i="4"/>
  <c r="M9" i="4"/>
  <c r="O8" i="4"/>
  <c r="M8" i="4"/>
  <c r="H15" i="4"/>
  <c r="F15" i="4"/>
  <c r="H14" i="4"/>
  <c r="F14" i="4"/>
  <c r="H13" i="4"/>
  <c r="F13" i="4"/>
  <c r="H12" i="4"/>
  <c r="F12" i="4"/>
  <c r="H11" i="4"/>
  <c r="F11" i="4"/>
  <c r="H10" i="4"/>
  <c r="F10" i="4"/>
  <c r="H9" i="4"/>
  <c r="F9" i="4"/>
  <c r="H8" i="4"/>
  <c r="F8" i="4"/>
  <c r="C18" i="4"/>
  <c r="C19" i="4"/>
  <c r="C20" i="4"/>
  <c r="C21" i="4"/>
  <c r="C22" i="4"/>
  <c r="C23" i="4"/>
  <c r="C17" i="4"/>
  <c r="C16" i="4"/>
  <c r="D33" i="3"/>
  <c r="D32" i="3"/>
  <c r="D35" i="3"/>
  <c r="D34" i="3"/>
  <c r="D31" i="3"/>
  <c r="D30" i="3"/>
  <c r="D29" i="3"/>
  <c r="D28" i="3"/>
  <c r="D27" i="3"/>
  <c r="D25" i="3"/>
  <c r="D24" i="3"/>
  <c r="D26" i="3"/>
  <c r="D23" i="3"/>
  <c r="D22" i="3"/>
  <c r="D21" i="3"/>
  <c r="D20" i="3"/>
  <c r="B6" i="3"/>
  <c r="D19" i="3"/>
  <c r="D18" i="3"/>
  <c r="D17" i="3"/>
  <c r="D16" i="3"/>
  <c r="D15" i="3"/>
  <c r="D14" i="3"/>
  <c r="D13" i="3"/>
  <c r="D12" i="3"/>
  <c r="D11" i="3"/>
  <c r="D10" i="3"/>
  <c r="D9" i="3"/>
  <c r="D6" i="3"/>
  <c r="D7" i="3"/>
  <c r="D8" i="3"/>
  <c r="C10" i="4"/>
  <c r="C8" i="4"/>
  <c r="X35" i="7"/>
  <c r="X34" i="7"/>
  <c r="S35" i="7"/>
  <c r="S34" i="7"/>
  <c r="N35" i="7"/>
  <c r="N34" i="7"/>
  <c r="I35" i="7"/>
  <c r="I34" i="7"/>
  <c r="D35" i="7"/>
  <c r="D34" i="7"/>
  <c r="B34" i="7"/>
  <c r="W28" i="7"/>
  <c r="X28" i="7"/>
  <c r="Y28" i="7"/>
  <c r="W29" i="7"/>
  <c r="X29" i="7"/>
  <c r="Y29" i="7"/>
  <c r="W30" i="7"/>
  <c r="X30" i="7"/>
  <c r="Y30" i="7"/>
  <c r="Y27" i="7"/>
  <c r="X27" i="7"/>
  <c r="W27" i="7"/>
  <c r="Y26" i="7"/>
  <c r="X26" i="7"/>
  <c r="W26" i="7"/>
  <c r="W23" i="7"/>
  <c r="X23" i="7"/>
  <c r="Y23" i="7"/>
  <c r="W24" i="7"/>
  <c r="X24" i="7"/>
  <c r="Y24" i="7"/>
  <c r="W25" i="7"/>
  <c r="X25" i="7"/>
  <c r="Y25" i="7"/>
  <c r="Y22" i="7"/>
  <c r="X22" i="7"/>
  <c r="W22" i="7"/>
  <c r="Y21" i="7"/>
  <c r="X21" i="7"/>
  <c r="W21" i="7"/>
  <c r="W16" i="7"/>
  <c r="X16" i="7"/>
  <c r="Y16" i="7"/>
  <c r="W17" i="7"/>
  <c r="X17" i="7"/>
  <c r="Y17" i="7"/>
  <c r="W18" i="7"/>
  <c r="X18" i="7"/>
  <c r="Y18" i="7"/>
  <c r="W19" i="7"/>
  <c r="X19" i="7"/>
  <c r="Y19" i="7"/>
  <c r="W20" i="7"/>
  <c r="X20" i="7"/>
  <c r="Y20" i="7"/>
  <c r="X15" i="7"/>
  <c r="W15" i="7"/>
  <c r="X14" i="7"/>
  <c r="W14" i="7"/>
  <c r="X8" i="7"/>
  <c r="Y8" i="7"/>
  <c r="X9" i="7"/>
  <c r="Y9" i="7"/>
  <c r="X10" i="7"/>
  <c r="Y10" i="7"/>
  <c r="X11" i="7"/>
  <c r="Y11" i="7"/>
  <c r="X12" i="7"/>
  <c r="Y12" i="7"/>
  <c r="X13" i="7"/>
  <c r="Y13" i="7"/>
  <c r="W8" i="7"/>
  <c r="W9" i="7"/>
  <c r="W10" i="7"/>
  <c r="W11" i="7"/>
  <c r="W12" i="7"/>
  <c r="W13" i="7"/>
  <c r="Y7" i="7"/>
  <c r="X7" i="7"/>
  <c r="W7" i="7"/>
  <c r="Y6" i="7"/>
  <c r="X6" i="7"/>
  <c r="W6" i="7"/>
  <c r="R28" i="7"/>
  <c r="S28" i="7"/>
  <c r="T28" i="7"/>
  <c r="R29" i="7"/>
  <c r="S29" i="7"/>
  <c r="T29" i="7"/>
  <c r="R30" i="7"/>
  <c r="S30" i="7"/>
  <c r="T30" i="7"/>
  <c r="T27" i="7"/>
  <c r="S27" i="7"/>
  <c r="R27" i="7"/>
  <c r="T26" i="7"/>
  <c r="S26" i="7"/>
  <c r="R26" i="7"/>
  <c r="R23" i="7"/>
  <c r="S23" i="7"/>
  <c r="T23" i="7"/>
  <c r="R24" i="7"/>
  <c r="S24" i="7"/>
  <c r="T24" i="7"/>
  <c r="R25" i="7"/>
  <c r="S25" i="7"/>
  <c r="T25" i="7"/>
  <c r="T22" i="7"/>
  <c r="S22" i="7"/>
  <c r="R22" i="7"/>
  <c r="T21" i="7"/>
  <c r="S21" i="7"/>
  <c r="R21" i="7"/>
  <c r="R16" i="7"/>
  <c r="S16" i="7"/>
  <c r="T16" i="7"/>
  <c r="R17" i="7"/>
  <c r="S17" i="7"/>
  <c r="T17" i="7"/>
  <c r="R18" i="7"/>
  <c r="S18" i="7"/>
  <c r="T18" i="7"/>
  <c r="R19" i="7"/>
  <c r="S19" i="7"/>
  <c r="T19" i="7"/>
  <c r="R20" i="7"/>
  <c r="S20" i="7"/>
  <c r="T20" i="7"/>
  <c r="T15" i="7"/>
  <c r="S15" i="7"/>
  <c r="R15" i="7"/>
  <c r="T14" i="7"/>
  <c r="S14" i="7"/>
  <c r="R14" i="7"/>
  <c r="R8" i="7"/>
  <c r="S8" i="7"/>
  <c r="T8" i="7"/>
  <c r="R9" i="7"/>
  <c r="S9" i="7"/>
  <c r="T9" i="7"/>
  <c r="R10" i="7"/>
  <c r="S10" i="7"/>
  <c r="T10" i="7"/>
  <c r="R11" i="7"/>
  <c r="S11" i="7"/>
  <c r="T11" i="7"/>
  <c r="R12" i="7"/>
  <c r="S12" i="7"/>
  <c r="T12" i="7"/>
  <c r="R13" i="7"/>
  <c r="S13" i="7"/>
  <c r="T13" i="7"/>
  <c r="T7" i="7"/>
  <c r="S7" i="7"/>
  <c r="R7" i="7"/>
  <c r="T6" i="7"/>
  <c r="S6" i="7"/>
  <c r="R6" i="7"/>
  <c r="M28" i="7"/>
  <c r="N28" i="7"/>
  <c r="O28" i="7"/>
  <c r="M29" i="7"/>
  <c r="N29" i="7"/>
  <c r="O29" i="7"/>
  <c r="M30" i="7"/>
  <c r="N30" i="7"/>
  <c r="O30" i="7"/>
  <c r="O27" i="7"/>
  <c r="N27" i="7"/>
  <c r="M27" i="7"/>
  <c r="O26" i="7"/>
  <c r="N26" i="7"/>
  <c r="M26" i="7"/>
  <c r="O23" i="7"/>
  <c r="O24" i="7"/>
  <c r="O25" i="7"/>
  <c r="N23" i="7"/>
  <c r="N24" i="7"/>
  <c r="N25" i="7"/>
  <c r="M23" i="7"/>
  <c r="M24" i="7"/>
  <c r="M25" i="7"/>
  <c r="O22" i="7"/>
  <c r="N22" i="7"/>
  <c r="M22" i="7"/>
  <c r="O21" i="7"/>
  <c r="N21" i="7"/>
  <c r="M21" i="7"/>
  <c r="N16" i="7"/>
  <c r="O16" i="7"/>
  <c r="N17" i="7"/>
  <c r="O17" i="7"/>
  <c r="N18" i="7"/>
  <c r="O18" i="7"/>
  <c r="N19" i="7"/>
  <c r="O19" i="7"/>
  <c r="N20" i="7"/>
  <c r="O20" i="7"/>
  <c r="M16" i="7"/>
  <c r="M17" i="7"/>
  <c r="M18" i="7"/>
  <c r="M19" i="7"/>
  <c r="M20" i="7"/>
  <c r="O15" i="7"/>
  <c r="N15" i="7"/>
  <c r="M15" i="7"/>
  <c r="O14" i="7"/>
  <c r="N14" i="7"/>
  <c r="M14" i="7"/>
  <c r="O8" i="7"/>
  <c r="O9" i="7"/>
  <c r="O10" i="7"/>
  <c r="O11" i="7"/>
  <c r="O12" i="7"/>
  <c r="O13" i="7"/>
  <c r="N8" i="7"/>
  <c r="N9" i="7"/>
  <c r="N10" i="7"/>
  <c r="N33" i="7" s="1"/>
  <c r="N11" i="7"/>
  <c r="N12" i="7"/>
  <c r="N13" i="7"/>
  <c r="M8" i="7"/>
  <c r="M9" i="7"/>
  <c r="M10" i="7"/>
  <c r="M11" i="7"/>
  <c r="M12" i="7"/>
  <c r="M13" i="7"/>
  <c r="O7" i="7"/>
  <c r="N7" i="7"/>
  <c r="M7" i="7"/>
  <c r="O6" i="7"/>
  <c r="N6" i="7"/>
  <c r="M6" i="7"/>
  <c r="H28" i="7"/>
  <c r="I28" i="7"/>
  <c r="J28" i="7"/>
  <c r="H29" i="7"/>
  <c r="I29" i="7"/>
  <c r="J29" i="7"/>
  <c r="H30" i="7"/>
  <c r="I30" i="7"/>
  <c r="J30" i="7"/>
  <c r="J27" i="7"/>
  <c r="I27" i="7"/>
  <c r="H27" i="7"/>
  <c r="J26" i="7"/>
  <c r="I26" i="7"/>
  <c r="H26" i="7"/>
  <c r="J23" i="7"/>
  <c r="J24" i="7"/>
  <c r="J25" i="7"/>
  <c r="I23" i="7"/>
  <c r="I24" i="7"/>
  <c r="I25" i="7"/>
  <c r="H23" i="7"/>
  <c r="H24" i="7"/>
  <c r="H25" i="7"/>
  <c r="J22" i="7"/>
  <c r="I22" i="7"/>
  <c r="H22" i="7"/>
  <c r="J21" i="7"/>
  <c r="I21" i="7"/>
  <c r="H21" i="7"/>
  <c r="I16" i="7"/>
  <c r="J16" i="7"/>
  <c r="I17" i="7"/>
  <c r="J17" i="7"/>
  <c r="I18" i="7"/>
  <c r="J18" i="7"/>
  <c r="I19" i="7"/>
  <c r="J19" i="7"/>
  <c r="I20" i="7"/>
  <c r="J20" i="7"/>
  <c r="H16" i="7"/>
  <c r="H17" i="7"/>
  <c r="H18" i="7"/>
  <c r="H19" i="7"/>
  <c r="H20" i="7"/>
  <c r="J15" i="7"/>
  <c r="I15" i="7"/>
  <c r="H15" i="7"/>
  <c r="J14" i="7"/>
  <c r="I14" i="7"/>
  <c r="H14" i="7"/>
  <c r="J8" i="7"/>
  <c r="J9" i="7"/>
  <c r="J10" i="7"/>
  <c r="J11" i="7"/>
  <c r="J12" i="7"/>
  <c r="J13" i="7"/>
  <c r="J7" i="7"/>
  <c r="J6" i="7"/>
  <c r="I8" i="7"/>
  <c r="I9" i="7"/>
  <c r="I10" i="7"/>
  <c r="I11" i="7"/>
  <c r="I12" i="7"/>
  <c r="I13" i="7"/>
  <c r="I7" i="7"/>
  <c r="I6" i="7"/>
  <c r="H13" i="7"/>
  <c r="H8" i="7"/>
  <c r="H9" i="7"/>
  <c r="H10" i="7"/>
  <c r="H11" i="7"/>
  <c r="H12" i="7"/>
  <c r="H7" i="7"/>
  <c r="H6" i="7"/>
  <c r="C27" i="7"/>
  <c r="D27" i="7"/>
  <c r="E27" i="7"/>
  <c r="C28" i="7"/>
  <c r="D28" i="7"/>
  <c r="E28" i="7"/>
  <c r="C29" i="7"/>
  <c r="D29" i="7"/>
  <c r="E29" i="7"/>
  <c r="C30" i="7"/>
  <c r="D30" i="7"/>
  <c r="E30" i="7"/>
  <c r="E26" i="7"/>
  <c r="D26" i="7"/>
  <c r="C26" i="7"/>
  <c r="C22" i="7"/>
  <c r="D22" i="7"/>
  <c r="E22" i="7"/>
  <c r="C23" i="7"/>
  <c r="D23" i="7"/>
  <c r="E23" i="7"/>
  <c r="C24" i="7"/>
  <c r="D24" i="7"/>
  <c r="E24" i="7"/>
  <c r="C25" i="7"/>
  <c r="D25" i="7"/>
  <c r="E25" i="7"/>
  <c r="E21" i="7"/>
  <c r="D21" i="7"/>
  <c r="C21" i="7"/>
  <c r="E15" i="7"/>
  <c r="E16" i="7"/>
  <c r="E17" i="7"/>
  <c r="E18" i="7"/>
  <c r="E19" i="7"/>
  <c r="E20" i="7"/>
  <c r="E14" i="7"/>
  <c r="D15" i="7"/>
  <c r="D16" i="7"/>
  <c r="D17" i="7"/>
  <c r="D18" i="7"/>
  <c r="D19" i="7"/>
  <c r="D20" i="7"/>
  <c r="D14" i="7"/>
  <c r="C15" i="7"/>
  <c r="C16" i="7"/>
  <c r="C17" i="7"/>
  <c r="C18" i="7"/>
  <c r="C19" i="7"/>
  <c r="C20" i="7"/>
  <c r="C14" i="7"/>
  <c r="E7" i="7"/>
  <c r="E8" i="7"/>
  <c r="E9" i="7"/>
  <c r="E10" i="7"/>
  <c r="E11" i="7"/>
  <c r="E12" i="7"/>
  <c r="E13" i="7"/>
  <c r="E6" i="7"/>
  <c r="D7" i="7"/>
  <c r="D8" i="7"/>
  <c r="D9" i="7"/>
  <c r="D10" i="7"/>
  <c r="D11" i="7"/>
  <c r="D12" i="7"/>
  <c r="D13" i="7"/>
  <c r="D6" i="7"/>
  <c r="C7" i="7"/>
  <c r="C8" i="7"/>
  <c r="C9" i="7"/>
  <c r="C10" i="7"/>
  <c r="C11" i="7"/>
  <c r="C12" i="7"/>
  <c r="C13" i="7"/>
  <c r="C6" i="7"/>
  <c r="V14" i="7"/>
  <c r="Q14" i="7"/>
  <c r="L14" i="7"/>
  <c r="G14" i="7"/>
  <c r="B14" i="7"/>
  <c r="J14" i="6"/>
  <c r="B26" i="6"/>
  <c r="B21" i="6"/>
  <c r="B14" i="6"/>
  <c r="B6" i="6"/>
  <c r="AO27" i="6"/>
  <c r="AO28" i="6"/>
  <c r="AO29" i="6"/>
  <c r="AO30" i="6"/>
  <c r="AO31" i="6"/>
  <c r="AO32" i="6"/>
  <c r="AM27" i="6"/>
  <c r="AM28" i="6"/>
  <c r="AM29" i="6"/>
  <c r="AM30" i="6"/>
  <c r="AM31" i="6"/>
  <c r="AM32" i="6"/>
  <c r="AI27" i="6"/>
  <c r="AI28" i="6"/>
  <c r="AI29" i="6"/>
  <c r="AI30" i="6"/>
  <c r="AI31" i="6"/>
  <c r="AI32" i="6"/>
  <c r="AO26" i="6"/>
  <c r="AM26" i="6"/>
  <c r="AI26" i="6"/>
  <c r="AA27" i="6"/>
  <c r="AA28" i="6"/>
  <c r="AA29" i="6"/>
  <c r="AA30" i="6"/>
  <c r="AA31" i="6"/>
  <c r="AA32" i="6"/>
  <c r="AO22" i="6"/>
  <c r="AO23" i="6"/>
  <c r="AO24" i="6"/>
  <c r="AO25" i="6"/>
  <c r="AM22" i="6"/>
  <c r="AM23" i="6"/>
  <c r="AM24" i="6"/>
  <c r="AM25" i="6"/>
  <c r="AI22" i="6"/>
  <c r="AI23" i="6"/>
  <c r="AI24" i="6"/>
  <c r="AI25" i="6"/>
  <c r="AO21" i="6"/>
  <c r="AM21" i="6"/>
  <c r="AI21" i="6"/>
  <c r="AI15" i="6"/>
  <c r="AI16" i="6"/>
  <c r="AI17" i="6"/>
  <c r="AI18" i="6"/>
  <c r="AI19" i="6"/>
  <c r="AI20" i="6"/>
  <c r="AM15" i="6"/>
  <c r="AM16" i="6"/>
  <c r="AM17" i="6"/>
  <c r="AM18" i="6"/>
  <c r="AM19" i="6"/>
  <c r="AM20" i="6"/>
  <c r="AO15" i="6"/>
  <c r="AO16" i="6"/>
  <c r="AO17" i="6"/>
  <c r="AO18" i="6"/>
  <c r="AO19" i="6"/>
  <c r="AO20" i="6"/>
  <c r="AO14" i="6"/>
  <c r="AM14" i="6"/>
  <c r="AH14" i="6"/>
  <c r="AI14" i="6"/>
  <c r="R14" i="6"/>
  <c r="AG27" i="6"/>
  <c r="AG28" i="6"/>
  <c r="AG29" i="6"/>
  <c r="AG30" i="6"/>
  <c r="AG31" i="6"/>
  <c r="AG32" i="6"/>
  <c r="AE27" i="6"/>
  <c r="AE28" i="6"/>
  <c r="AE29" i="6"/>
  <c r="AE30" i="6"/>
  <c r="AE31" i="6"/>
  <c r="AE32" i="6"/>
  <c r="AG26" i="6"/>
  <c r="AE26" i="6"/>
  <c r="AA26" i="6"/>
  <c r="AG22" i="6"/>
  <c r="AG23" i="6"/>
  <c r="AG24" i="6"/>
  <c r="AG25" i="6"/>
  <c r="AG21" i="6"/>
  <c r="AE22" i="6"/>
  <c r="AE23" i="6"/>
  <c r="AE24" i="6"/>
  <c r="AE25" i="6"/>
  <c r="AE21" i="6"/>
  <c r="AA22" i="6"/>
  <c r="AA23" i="6"/>
  <c r="AA24" i="6"/>
  <c r="AA25" i="6"/>
  <c r="AA21" i="6"/>
  <c r="AG15" i="6"/>
  <c r="AG16" i="6"/>
  <c r="AG17" i="6"/>
  <c r="AG18" i="6"/>
  <c r="AG19" i="6"/>
  <c r="AG20" i="6"/>
  <c r="Z14" i="6"/>
  <c r="AG14" i="6"/>
  <c r="AE15" i="6"/>
  <c r="AE16" i="6"/>
  <c r="AE17" i="6"/>
  <c r="AE18" i="6"/>
  <c r="AE19" i="6"/>
  <c r="AE20" i="6"/>
  <c r="AE14" i="6"/>
  <c r="AA15" i="6"/>
  <c r="AA16" i="6"/>
  <c r="AA17" i="6"/>
  <c r="AA18" i="6"/>
  <c r="AA19" i="6"/>
  <c r="AA20" i="6"/>
  <c r="AA14" i="6"/>
  <c r="Y27" i="6"/>
  <c r="Y28" i="6"/>
  <c r="Y29" i="6"/>
  <c r="Y30" i="6"/>
  <c r="Y31" i="6"/>
  <c r="Y32" i="6"/>
  <c r="Y26" i="6"/>
  <c r="W27" i="6"/>
  <c r="W28" i="6"/>
  <c r="W29" i="6"/>
  <c r="W30" i="6"/>
  <c r="W31" i="6"/>
  <c r="W32" i="6"/>
  <c r="W26" i="6"/>
  <c r="S27" i="6"/>
  <c r="S28" i="6"/>
  <c r="S29" i="6"/>
  <c r="S30" i="6"/>
  <c r="S31" i="6"/>
  <c r="S32" i="6"/>
  <c r="S26" i="6"/>
  <c r="Y22" i="6"/>
  <c r="Y23" i="6"/>
  <c r="Y24" i="6"/>
  <c r="Y25" i="6"/>
  <c r="W22" i="6"/>
  <c r="W23" i="6"/>
  <c r="W24" i="6"/>
  <c r="W25" i="6"/>
  <c r="Y21" i="6"/>
  <c r="W21" i="6"/>
  <c r="S22" i="6"/>
  <c r="S23" i="6"/>
  <c r="S24" i="6"/>
  <c r="S25" i="6"/>
  <c r="S21" i="6"/>
  <c r="Y15" i="6"/>
  <c r="Y16" i="6"/>
  <c r="Y17" i="6"/>
  <c r="Y18" i="6"/>
  <c r="Y19" i="6"/>
  <c r="Y20" i="6"/>
  <c r="Y14" i="6"/>
  <c r="W15" i="6"/>
  <c r="W16" i="6"/>
  <c r="W17" i="6"/>
  <c r="W18" i="6"/>
  <c r="W19" i="6"/>
  <c r="W20" i="6"/>
  <c r="W14" i="6"/>
  <c r="S15" i="6"/>
  <c r="S16" i="6"/>
  <c r="S17" i="6"/>
  <c r="S18" i="6"/>
  <c r="S19" i="6"/>
  <c r="S20" i="6"/>
  <c r="S14" i="6"/>
  <c r="Q27" i="6"/>
  <c r="Q28" i="6"/>
  <c r="Q29" i="6"/>
  <c r="Q30" i="6"/>
  <c r="Q31" i="6"/>
  <c r="Q32" i="6"/>
  <c r="O27" i="6"/>
  <c r="O28" i="6"/>
  <c r="O29" i="6"/>
  <c r="O30" i="6"/>
  <c r="O31" i="6"/>
  <c r="O32" i="6"/>
  <c r="K27" i="6"/>
  <c r="K28" i="6"/>
  <c r="K29" i="6"/>
  <c r="K30" i="6"/>
  <c r="K31" i="6"/>
  <c r="K32" i="6"/>
  <c r="Q26" i="6"/>
  <c r="O26" i="6"/>
  <c r="K26" i="6"/>
  <c r="Q22" i="6"/>
  <c r="Q23" i="6"/>
  <c r="Q24" i="6"/>
  <c r="Q25" i="6"/>
  <c r="O22" i="6"/>
  <c r="O23" i="6"/>
  <c r="O24" i="6"/>
  <c r="O25" i="6"/>
  <c r="K22" i="6"/>
  <c r="K23" i="6"/>
  <c r="K24" i="6"/>
  <c r="K25" i="6"/>
  <c r="Q21" i="6"/>
  <c r="O21" i="6"/>
  <c r="K21" i="6"/>
  <c r="K15" i="6"/>
  <c r="K16" i="6"/>
  <c r="K17" i="6"/>
  <c r="K18" i="6"/>
  <c r="K19" i="6"/>
  <c r="K20" i="6"/>
  <c r="K14" i="6"/>
  <c r="I27" i="6"/>
  <c r="I28" i="6"/>
  <c r="I29" i="6"/>
  <c r="I30" i="6"/>
  <c r="I31" i="6"/>
  <c r="I32" i="6"/>
  <c r="I26" i="6"/>
  <c r="G27" i="6"/>
  <c r="G28" i="6"/>
  <c r="G29" i="6"/>
  <c r="G30" i="6"/>
  <c r="G31" i="6"/>
  <c r="G32" i="6"/>
  <c r="G26" i="6"/>
  <c r="C27" i="6"/>
  <c r="C28" i="6"/>
  <c r="C29" i="6"/>
  <c r="C30" i="6"/>
  <c r="C31" i="6"/>
  <c r="C32" i="6"/>
  <c r="C26" i="6"/>
  <c r="I22" i="6"/>
  <c r="I23" i="6"/>
  <c r="I24" i="6"/>
  <c r="I25" i="6"/>
  <c r="I21" i="6"/>
  <c r="G22" i="6"/>
  <c r="G23" i="6"/>
  <c r="G24" i="6"/>
  <c r="G25" i="6"/>
  <c r="G21" i="6"/>
  <c r="C22" i="6"/>
  <c r="C23" i="6"/>
  <c r="C24" i="6"/>
  <c r="C25" i="6"/>
  <c r="C21" i="6"/>
  <c r="I15" i="6"/>
  <c r="I16" i="6"/>
  <c r="I17" i="6"/>
  <c r="I18" i="6"/>
  <c r="I19" i="6"/>
  <c r="I20" i="6"/>
  <c r="G15" i="6"/>
  <c r="G16" i="6"/>
  <c r="G17" i="6"/>
  <c r="G18" i="6"/>
  <c r="G19" i="6"/>
  <c r="G20" i="6"/>
  <c r="I14" i="6"/>
  <c r="G14" i="6"/>
  <c r="C15" i="6"/>
  <c r="C16" i="6"/>
  <c r="C17" i="6"/>
  <c r="C18" i="6"/>
  <c r="C19" i="6"/>
  <c r="C20" i="6"/>
  <c r="C14" i="6"/>
  <c r="AO7" i="6"/>
  <c r="AO8" i="6"/>
  <c r="AO9" i="6"/>
  <c r="AO10" i="6"/>
  <c r="AO11" i="6"/>
  <c r="AO12" i="6"/>
  <c r="AO13" i="6"/>
  <c r="AO6" i="6"/>
  <c r="AM7" i="6"/>
  <c r="AM8" i="6"/>
  <c r="AM9" i="6"/>
  <c r="AM10" i="6"/>
  <c r="AM11" i="6"/>
  <c r="AM12" i="6"/>
  <c r="AM13" i="6"/>
  <c r="AM6" i="6"/>
  <c r="AI7" i="6"/>
  <c r="AI8" i="6"/>
  <c r="AI9" i="6"/>
  <c r="AI10" i="6"/>
  <c r="AI11" i="6"/>
  <c r="AI12" i="6"/>
  <c r="AI13" i="6"/>
  <c r="AI6" i="6"/>
  <c r="AG7" i="6"/>
  <c r="AG8" i="6"/>
  <c r="AG9" i="6"/>
  <c r="AG10" i="6"/>
  <c r="AG11" i="6"/>
  <c r="AG12" i="6"/>
  <c r="AG13" i="6"/>
  <c r="AG6" i="6"/>
  <c r="AE7" i="6"/>
  <c r="AE8" i="6"/>
  <c r="AE9" i="6"/>
  <c r="AE10" i="6"/>
  <c r="AE11" i="6"/>
  <c r="AE12" i="6"/>
  <c r="AE13" i="6"/>
  <c r="AE6" i="6"/>
  <c r="Y7" i="6"/>
  <c r="Y8" i="6"/>
  <c r="Y9" i="6"/>
  <c r="Y10" i="6"/>
  <c r="Y11" i="6"/>
  <c r="Y12" i="6"/>
  <c r="Y13" i="6"/>
  <c r="Y6" i="6"/>
  <c r="W7" i="6"/>
  <c r="W8" i="6"/>
  <c r="W9" i="6"/>
  <c r="W10" i="6"/>
  <c r="W11" i="6"/>
  <c r="W12" i="6"/>
  <c r="W13" i="6"/>
  <c r="W6" i="6"/>
  <c r="Q7" i="6"/>
  <c r="Q8" i="6"/>
  <c r="Q9" i="6"/>
  <c r="Q10" i="6"/>
  <c r="Q11" i="6"/>
  <c r="Q12" i="6"/>
  <c r="Q13" i="6"/>
  <c r="Q6" i="6"/>
  <c r="O7" i="6"/>
  <c r="O8" i="6"/>
  <c r="O9" i="6"/>
  <c r="O10" i="6"/>
  <c r="O11" i="6"/>
  <c r="O12" i="6"/>
  <c r="O13" i="6"/>
  <c r="O6" i="6"/>
  <c r="AA7" i="6"/>
  <c r="AA8" i="6"/>
  <c r="AA9" i="6"/>
  <c r="AA10" i="6"/>
  <c r="AA11" i="6"/>
  <c r="AA12" i="6"/>
  <c r="AA13" i="6"/>
  <c r="AA6" i="6"/>
  <c r="S7" i="6"/>
  <c r="S8" i="6"/>
  <c r="S9" i="6"/>
  <c r="S10" i="6"/>
  <c r="S11" i="6"/>
  <c r="S12" i="6"/>
  <c r="S6" i="6"/>
  <c r="G7" i="6"/>
  <c r="G8" i="6"/>
  <c r="G9" i="6"/>
  <c r="G10" i="6"/>
  <c r="G11" i="6"/>
  <c r="G12" i="6"/>
  <c r="G13" i="6"/>
  <c r="G6" i="6"/>
  <c r="C7" i="6"/>
  <c r="C8" i="6"/>
  <c r="C9" i="6"/>
  <c r="C10" i="6"/>
  <c r="C11" i="6"/>
  <c r="C12" i="6"/>
  <c r="C13" i="6"/>
  <c r="C6" i="6"/>
  <c r="K7" i="6"/>
  <c r="K8" i="6"/>
  <c r="K9" i="6"/>
  <c r="K10" i="6"/>
  <c r="K11" i="6"/>
  <c r="K12" i="6"/>
  <c r="K13" i="6"/>
  <c r="K6" i="6"/>
  <c r="A1" i="7"/>
  <c r="V3" i="7"/>
  <c r="Q3" i="7"/>
  <c r="L3" i="7"/>
  <c r="G3" i="7"/>
  <c r="B3" i="7"/>
  <c r="V35" i="7"/>
  <c r="V34" i="7"/>
  <c r="Q35" i="7"/>
  <c r="Q34" i="7"/>
  <c r="L35" i="7"/>
  <c r="L34" i="7"/>
  <c r="G35" i="7"/>
  <c r="G34" i="7"/>
  <c r="B35" i="7"/>
  <c r="V26" i="7"/>
  <c r="Q6" i="7"/>
  <c r="V31" i="7"/>
  <c r="V21" i="7"/>
  <c r="V6" i="7"/>
  <c r="Q31" i="7"/>
  <c r="Q26" i="7"/>
  <c r="Q21" i="7"/>
  <c r="L31" i="7"/>
  <c r="L26" i="7"/>
  <c r="L21" i="7"/>
  <c r="L6" i="7"/>
  <c r="G31" i="7"/>
  <c r="G26" i="7"/>
  <c r="G21" i="7"/>
  <c r="G6" i="7"/>
  <c r="B31" i="7"/>
  <c r="B26" i="7"/>
  <c r="B21" i="7"/>
  <c r="B6" i="7"/>
  <c r="A1" i="6"/>
  <c r="AN35" i="6"/>
  <c r="AM35" i="6"/>
  <c r="AL35" i="6"/>
  <c r="AK35" i="6"/>
  <c r="AF35" i="6"/>
  <c r="AE35" i="6"/>
  <c r="AD35" i="6"/>
  <c r="AC35" i="6"/>
  <c r="X35" i="6"/>
  <c r="W35" i="6"/>
  <c r="P35" i="6"/>
  <c r="V35" i="6"/>
  <c r="U35" i="6"/>
  <c r="O35" i="6"/>
  <c r="N35" i="6"/>
  <c r="M35" i="6"/>
  <c r="E35" i="6"/>
  <c r="H35" i="6"/>
  <c r="G35" i="6"/>
  <c r="F35" i="6"/>
  <c r="S13" i="6"/>
  <c r="AH33" i="6"/>
  <c r="AH26" i="6"/>
  <c r="AH21" i="6"/>
  <c r="Z33" i="6"/>
  <c r="Z26" i="6"/>
  <c r="Z21" i="6"/>
  <c r="R33" i="6"/>
  <c r="R21" i="6"/>
  <c r="R26" i="6"/>
  <c r="J33" i="6"/>
  <c r="J26" i="6"/>
  <c r="J21" i="6"/>
  <c r="A33" i="6"/>
  <c r="AH6" i="6"/>
  <c r="Z6" i="6"/>
  <c r="R6" i="6"/>
  <c r="J6" i="6"/>
  <c r="AO3" i="6"/>
  <c r="AN17" i="6" s="1"/>
  <c r="AI4" i="6"/>
  <c r="AI3" i="6"/>
  <c r="AG3" i="6"/>
  <c r="AF29" i="6" s="1"/>
  <c r="AA4" i="6"/>
  <c r="AA3" i="6"/>
  <c r="S4" i="6"/>
  <c r="Y3" i="6"/>
  <c r="X9" i="6" s="1"/>
  <c r="Q3" i="6"/>
  <c r="P24" i="6" s="1"/>
  <c r="S3" i="6"/>
  <c r="I3" i="6"/>
  <c r="H28" i="6" s="1"/>
  <c r="K4" i="6"/>
  <c r="C4" i="6"/>
  <c r="K3" i="6"/>
  <c r="AM2" i="6"/>
  <c r="AK2" i="6"/>
  <c r="AI2" i="6"/>
  <c r="AE2" i="6"/>
  <c r="AC2" i="6"/>
  <c r="AA2" i="6"/>
  <c r="W2" i="6"/>
  <c r="U2" i="6"/>
  <c r="S2" i="6"/>
  <c r="O2" i="6"/>
  <c r="M2" i="6"/>
  <c r="K2" i="6"/>
  <c r="C2" i="6"/>
  <c r="E2" i="6"/>
  <c r="G2" i="6"/>
  <c r="C3" i="6"/>
  <c r="B8" i="4"/>
  <c r="J33" i="4"/>
  <c r="J34" i="4"/>
  <c r="J35" i="4"/>
  <c r="J36" i="4"/>
  <c r="J37" i="4"/>
  <c r="J38" i="4"/>
  <c r="J39" i="4"/>
  <c r="J32" i="4"/>
  <c r="Q33" i="4"/>
  <c r="Q34" i="4"/>
  <c r="Q35" i="4"/>
  <c r="Q36" i="4"/>
  <c r="Q37" i="4"/>
  <c r="Q38" i="4"/>
  <c r="Q39" i="4"/>
  <c r="J8" i="4"/>
  <c r="AE34" i="4"/>
  <c r="AE35" i="4"/>
  <c r="AE36" i="4"/>
  <c r="AE37" i="4"/>
  <c r="AE38" i="4"/>
  <c r="AE39" i="4"/>
  <c r="AE33" i="4"/>
  <c r="AE32" i="4"/>
  <c r="X34" i="4"/>
  <c r="X35" i="4"/>
  <c r="X36" i="4"/>
  <c r="X37" i="4"/>
  <c r="X38" i="4"/>
  <c r="X39" i="4"/>
  <c r="X33" i="4"/>
  <c r="X32" i="4"/>
  <c r="AE26" i="4"/>
  <c r="AE27" i="4"/>
  <c r="AE28" i="4"/>
  <c r="AE29" i="4"/>
  <c r="AE30" i="4"/>
  <c r="AE31" i="4"/>
  <c r="AE25" i="4"/>
  <c r="AE24" i="4"/>
  <c r="X26" i="4"/>
  <c r="X27" i="4"/>
  <c r="X28" i="4"/>
  <c r="X29" i="4"/>
  <c r="X30" i="4"/>
  <c r="X31" i="4"/>
  <c r="X25" i="4"/>
  <c r="X24" i="4"/>
  <c r="AE10" i="4"/>
  <c r="AE11" i="4"/>
  <c r="AE12" i="4"/>
  <c r="AE13" i="4"/>
  <c r="AE14" i="4"/>
  <c r="AE15" i="4"/>
  <c r="AE9" i="4"/>
  <c r="AE8" i="4"/>
  <c r="X10" i="4"/>
  <c r="X11" i="4"/>
  <c r="X12" i="4"/>
  <c r="X13" i="4"/>
  <c r="X14" i="4"/>
  <c r="X15" i="4"/>
  <c r="X9" i="4"/>
  <c r="X8" i="4"/>
  <c r="Q32" i="4"/>
  <c r="Q26" i="4"/>
  <c r="Q27" i="4"/>
  <c r="Q28" i="4"/>
  <c r="Q29" i="4"/>
  <c r="Q30" i="4"/>
  <c r="Q31" i="4"/>
  <c r="Q25" i="4"/>
  <c r="Q24" i="4"/>
  <c r="Q10" i="4"/>
  <c r="Q11" i="4"/>
  <c r="Q12" i="4"/>
  <c r="Q13" i="4"/>
  <c r="Q14" i="4"/>
  <c r="Q15" i="4"/>
  <c r="Q9" i="4"/>
  <c r="Q8" i="4"/>
  <c r="J26" i="4"/>
  <c r="J27" i="4"/>
  <c r="J28" i="4"/>
  <c r="J29" i="4"/>
  <c r="J30" i="4"/>
  <c r="J31" i="4"/>
  <c r="J25" i="4"/>
  <c r="J24" i="4"/>
  <c r="J10" i="4"/>
  <c r="J11" i="4"/>
  <c r="J12" i="4"/>
  <c r="J13" i="4"/>
  <c r="J14" i="4"/>
  <c r="J15" i="4"/>
  <c r="J9" i="4"/>
  <c r="AE40" i="4"/>
  <c r="X40" i="4"/>
  <c r="Q40" i="4"/>
  <c r="J40" i="4"/>
  <c r="C40" i="4"/>
  <c r="C34" i="4"/>
  <c r="C35" i="4"/>
  <c r="C36" i="4"/>
  <c r="C37" i="4"/>
  <c r="C38" i="4"/>
  <c r="C39" i="4"/>
  <c r="C33" i="4"/>
  <c r="C32" i="4"/>
  <c r="C26" i="4"/>
  <c r="C27" i="4"/>
  <c r="C28" i="4"/>
  <c r="C29" i="4"/>
  <c r="C30" i="4"/>
  <c r="C31" i="4"/>
  <c r="C25" i="4"/>
  <c r="C24" i="4"/>
  <c r="C11" i="4"/>
  <c r="C12" i="4"/>
  <c r="C13" i="4"/>
  <c r="C14" i="4"/>
  <c r="C15" i="4"/>
  <c r="C9" i="4"/>
  <c r="AE6" i="4"/>
  <c r="X6" i="4"/>
  <c r="Q6" i="4"/>
  <c r="J6" i="4"/>
  <c r="C6" i="4"/>
  <c r="B12" i="3"/>
  <c r="C12" i="3"/>
  <c r="B14" i="3"/>
  <c r="B18" i="3"/>
  <c r="C18" i="3"/>
  <c r="B20" i="3"/>
  <c r="C5" i="4"/>
  <c r="J5" i="4"/>
  <c r="AI4" i="4"/>
  <c r="AG4" i="4"/>
  <c r="AE4" i="4"/>
  <c r="AB4" i="4"/>
  <c r="Z4" i="4"/>
  <c r="X4" i="4"/>
  <c r="U4" i="4"/>
  <c r="S4" i="4"/>
  <c r="Q4" i="4"/>
  <c r="J4" i="4"/>
  <c r="C4" i="4"/>
  <c r="AD32" i="4"/>
  <c r="AD24" i="4"/>
  <c r="AD8" i="4"/>
  <c r="W32" i="4"/>
  <c r="W24" i="4"/>
  <c r="W8" i="4"/>
  <c r="P32" i="4"/>
  <c r="P24" i="4"/>
  <c r="P8" i="4"/>
  <c r="I32" i="4"/>
  <c r="I24" i="4"/>
  <c r="I8" i="4"/>
  <c r="B32" i="4"/>
  <c r="B24" i="4"/>
  <c r="AE5" i="4"/>
  <c r="X5" i="4"/>
  <c r="Q5" i="4"/>
  <c r="N4" i="4"/>
  <c r="L4" i="4"/>
  <c r="A1" i="4"/>
  <c r="G4" i="4"/>
  <c r="E4" i="4"/>
  <c r="C6" i="3"/>
  <c r="C24" i="3"/>
  <c r="C30" i="3"/>
  <c r="B32" i="3"/>
  <c r="B30" i="3"/>
  <c r="B26" i="3"/>
  <c r="B24" i="3"/>
  <c r="B8" i="3"/>
  <c r="B2" i="3"/>
  <c r="AP21" i="8"/>
  <c r="BA17" i="8"/>
  <c r="AP18" i="8"/>
  <c r="T28" i="8"/>
  <c r="BA10" i="8"/>
  <c r="AP26" i="8"/>
  <c r="AH22" i="8"/>
  <c r="AH30" i="8"/>
  <c r="T17" i="8"/>
  <c r="X11" i="6"/>
  <c r="L23" i="8"/>
  <c r="W11" i="8"/>
  <c r="W23" i="8"/>
  <c r="L28" i="8"/>
  <c r="AH11" i="8"/>
  <c r="AS20" i="8"/>
  <c r="BD13" i="8"/>
  <c r="AN32" i="6"/>
  <c r="AN18" i="6"/>
  <c r="AN30" i="6"/>
  <c r="H29" i="9"/>
  <c r="X25" i="9"/>
  <c r="AF11" i="9"/>
  <c r="X24" i="9"/>
  <c r="X30" i="9"/>
  <c r="AF31" i="9"/>
  <c r="X32" i="9"/>
  <c r="X11" i="9"/>
  <c r="X31" i="9"/>
  <c r="AN21" i="9"/>
  <c r="P32" i="6"/>
  <c r="P15" i="6"/>
  <c r="AS22" i="8"/>
  <c r="AP27" i="8"/>
  <c r="AP28" i="8"/>
  <c r="W6" i="8"/>
  <c r="W12" i="8"/>
  <c r="AH9" i="8"/>
  <c r="AH20" i="8"/>
  <c r="W20" i="8"/>
  <c r="L24" i="8"/>
  <c r="AH34" i="8"/>
  <c r="W32" i="8"/>
  <c r="BD27" i="8"/>
  <c r="BD22" i="8"/>
  <c r="AF13" i="6"/>
  <c r="AN14" i="9"/>
  <c r="AN8" i="9"/>
  <c r="AP14" i="8"/>
  <c r="P19" i="6"/>
  <c r="P11" i="6"/>
  <c r="BD19" i="8"/>
  <c r="AP10" i="8"/>
  <c r="AP34" i="8"/>
  <c r="AP17" i="8"/>
  <c r="AP11" i="8"/>
  <c r="AN6" i="6"/>
  <c r="AN16" i="9"/>
  <c r="AP20" i="8"/>
  <c r="P12" i="6"/>
  <c r="AF7" i="6"/>
  <c r="AN10" i="6"/>
  <c r="AN7" i="6"/>
  <c r="AN16" i="6"/>
  <c r="AN31" i="6"/>
  <c r="X6" i="9"/>
  <c r="AN6" i="9"/>
  <c r="X18" i="9"/>
  <c r="AN23" i="9"/>
  <c r="AN30" i="9"/>
  <c r="X33" i="9"/>
  <c r="X27" i="9"/>
  <c r="AN29" i="9"/>
  <c r="AN28" i="9"/>
  <c r="AN27" i="6"/>
  <c r="AS33" i="8"/>
  <c r="AP33" i="8"/>
  <c r="BD9" i="8"/>
  <c r="AP25" i="8"/>
  <c r="AS25" i="8"/>
  <c r="AF34" i="9"/>
  <c r="AF26" i="9"/>
  <c r="AF30" i="9"/>
  <c r="AF13" i="9"/>
  <c r="AF9" i="9"/>
  <c r="L12" i="8"/>
  <c r="L7" i="8"/>
  <c r="T13" i="8"/>
  <c r="AS16" i="8"/>
  <c r="AF28" i="9"/>
  <c r="AF37" i="9"/>
  <c r="W29" i="8"/>
  <c r="AP8" i="8"/>
  <c r="AH21" i="8"/>
  <c r="AH26" i="8"/>
  <c r="AF16" i="9"/>
  <c r="AF27" i="9"/>
  <c r="AP19" i="8"/>
  <c r="AS19" i="8"/>
  <c r="L27" i="8"/>
  <c r="BD34" i="8"/>
  <c r="BA21" i="8"/>
  <c r="BD21" i="8"/>
  <c r="N45" i="10"/>
  <c r="BD20" i="8"/>
  <c r="BA20" i="8"/>
  <c r="S37" i="8"/>
  <c r="S40" i="8" s="1"/>
  <c r="G45" i="10"/>
  <c r="AN33" i="9"/>
  <c r="AP12" i="8"/>
  <c r="AS9" i="8"/>
  <c r="AS31" i="8"/>
  <c r="AN26" i="6"/>
  <c r="W16" i="8"/>
  <c r="T16" i="8"/>
  <c r="BA24" i="8"/>
  <c r="X28" i="6"/>
  <c r="AH23" i="8"/>
  <c r="BD29" i="8"/>
  <c r="B45" i="10"/>
  <c r="Q38" i="8"/>
  <c r="Y40" i="9"/>
  <c r="Y39" i="9"/>
  <c r="AZ40" i="8"/>
  <c r="AN9" i="6"/>
  <c r="P23" i="6"/>
  <c r="P28" i="6"/>
  <c r="AN20" i="6"/>
  <c r="AN19" i="6"/>
  <c r="AB45" i="10"/>
  <c r="U45" i="10"/>
  <c r="AN17" i="9"/>
  <c r="AN18" i="9"/>
  <c r="AN19" i="9"/>
  <c r="AN20" i="9"/>
  <c r="AN32" i="9"/>
  <c r="BD15" i="8" l="1"/>
  <c r="BA29" i="8"/>
  <c r="X33" i="7"/>
  <c r="AN29" i="6"/>
  <c r="AN13" i="6"/>
  <c r="AN15" i="6"/>
  <c r="AN21" i="6"/>
  <c r="AN24" i="6"/>
  <c r="AN13" i="9"/>
  <c r="BA16" i="8"/>
  <c r="AN14" i="6"/>
  <c r="AN25" i="6"/>
  <c r="AN22" i="6"/>
  <c r="AN28" i="6"/>
  <c r="BA28" i="8"/>
  <c r="AN10" i="9"/>
  <c r="BA33" i="8"/>
  <c r="BA7" i="8"/>
  <c r="BA25" i="8"/>
  <c r="AN12" i="6"/>
  <c r="AN8" i="6"/>
  <c r="BA27" i="8"/>
  <c r="BA22" i="8"/>
  <c r="BA6" i="8"/>
  <c r="AN12" i="9"/>
  <c r="AN31" i="9"/>
  <c r="AN36" i="9"/>
  <c r="BA11" i="8"/>
  <c r="BA34" i="8"/>
  <c r="AN11" i="6"/>
  <c r="AN23" i="6"/>
  <c r="AN11" i="9"/>
  <c r="AN22" i="9"/>
  <c r="AN26" i="9"/>
  <c r="AF30" i="6"/>
  <c r="AF17" i="6"/>
  <c r="AF11" i="6"/>
  <c r="AF12" i="6"/>
  <c r="AF28" i="6"/>
  <c r="AS30" i="8"/>
  <c r="AS23" i="8"/>
  <c r="S33" i="7"/>
  <c r="AF8" i="6"/>
  <c r="AS7" i="8"/>
  <c r="AF7" i="9"/>
  <c r="AF20" i="9"/>
  <c r="AF18" i="6"/>
  <c r="AF23" i="6"/>
  <c r="AF26" i="6"/>
  <c r="AF33" i="9"/>
  <c r="AF21" i="9"/>
  <c r="AF6" i="6"/>
  <c r="AF8" i="9"/>
  <c r="AF22" i="9"/>
  <c r="AF23" i="9"/>
  <c r="X12" i="9"/>
  <c r="AE11" i="8"/>
  <c r="X23" i="6"/>
  <c r="X18" i="6"/>
  <c r="X21" i="6"/>
  <c r="X13" i="9"/>
  <c r="X19" i="6"/>
  <c r="X30" i="6"/>
  <c r="X12" i="6"/>
  <c r="X17" i="6"/>
  <c r="X8" i="6"/>
  <c r="X20" i="6"/>
  <c r="AE6" i="8"/>
  <c r="AE14" i="8"/>
  <c r="AE19" i="8"/>
  <c r="X15" i="6"/>
  <c r="X24" i="6"/>
  <c r="X32" i="6"/>
  <c r="AE9" i="8"/>
  <c r="X7" i="9"/>
  <c r="X8" i="9"/>
  <c r="X9" i="9"/>
  <c r="X14" i="9"/>
  <c r="X17" i="9"/>
  <c r="X23" i="9"/>
  <c r="X36" i="9"/>
  <c r="AE10" i="8"/>
  <c r="AE17" i="8"/>
  <c r="AE18" i="8"/>
  <c r="X6" i="6"/>
  <c r="X10" i="6"/>
  <c r="X7" i="6"/>
  <c r="X14" i="6"/>
  <c r="AE27" i="8"/>
  <c r="AE34" i="8"/>
  <c r="X15" i="9"/>
  <c r="X19" i="9"/>
  <c r="X34" i="9"/>
  <c r="AE13" i="8"/>
  <c r="AE25" i="8"/>
  <c r="X13" i="6"/>
  <c r="X25" i="6"/>
  <c r="X22" i="6"/>
  <c r="X26" i="6"/>
  <c r="X29" i="6"/>
  <c r="X10" i="9"/>
  <c r="X22" i="9"/>
  <c r="P29" i="9"/>
  <c r="T30" i="8"/>
  <c r="T29" i="8"/>
  <c r="P20" i="9"/>
  <c r="P36" i="9"/>
  <c r="P22" i="6"/>
  <c r="P30" i="6"/>
  <c r="I33" i="7"/>
  <c r="P8" i="9"/>
  <c r="P23" i="9"/>
  <c r="P32" i="9"/>
  <c r="T9" i="8"/>
  <c r="T8" i="8"/>
  <c r="P34" i="9"/>
  <c r="P8" i="6"/>
  <c r="T34" i="8"/>
  <c r="T25" i="8"/>
  <c r="T6" i="8"/>
  <c r="T12" i="8"/>
  <c r="T19" i="8"/>
  <c r="P9" i="9"/>
  <c r="P22" i="9"/>
  <c r="T26" i="8"/>
  <c r="T10" i="8"/>
  <c r="P13" i="9"/>
  <c r="P17" i="9"/>
  <c r="P26" i="6"/>
  <c r="P17" i="6"/>
  <c r="T7" i="8"/>
  <c r="T33" i="8"/>
  <c r="P14" i="9"/>
  <c r="P12" i="9"/>
  <c r="P7" i="9"/>
  <c r="P11" i="9"/>
  <c r="P6" i="6"/>
  <c r="P10" i="6"/>
  <c r="P18" i="9"/>
  <c r="P25" i="9"/>
  <c r="P30" i="9"/>
  <c r="P35" i="9"/>
  <c r="P37" i="9"/>
  <c r="P27" i="9"/>
  <c r="P19" i="9"/>
  <c r="P26" i="9"/>
  <c r="P28" i="9"/>
  <c r="P9" i="6"/>
  <c r="P10" i="9"/>
  <c r="P15" i="9"/>
  <c r="P24" i="9"/>
  <c r="H31" i="6"/>
  <c r="H24" i="6"/>
  <c r="I32" i="8"/>
  <c r="H17" i="6"/>
  <c r="H9" i="9"/>
  <c r="I31" i="8"/>
  <c r="H30" i="9"/>
  <c r="H35" i="9"/>
  <c r="H23" i="9"/>
  <c r="I23" i="8"/>
  <c r="I21" i="8"/>
  <c r="I14" i="8"/>
  <c r="I28" i="8"/>
  <c r="H31" i="9"/>
  <c r="I19" i="8"/>
  <c r="H27" i="9"/>
  <c r="H37" i="9"/>
  <c r="I25" i="8"/>
  <c r="I27" i="8"/>
  <c r="I7" i="8"/>
  <c r="H25" i="9"/>
  <c r="H15" i="9"/>
  <c r="H8" i="9"/>
  <c r="H24" i="9"/>
  <c r="I11" i="8"/>
  <c r="I15" i="8"/>
  <c r="I24" i="8"/>
  <c r="I34" i="8"/>
  <c r="I26" i="8"/>
  <c r="I29" i="8"/>
  <c r="I12" i="8"/>
  <c r="H21" i="9"/>
  <c r="H12" i="9"/>
  <c r="I13" i="8"/>
  <c r="I22" i="8"/>
  <c r="H32" i="6"/>
  <c r="H26" i="6"/>
  <c r="H12" i="6"/>
  <c r="H19" i="6"/>
  <c r="H22" i="6"/>
  <c r="H16" i="6"/>
  <c r="H11" i="6"/>
  <c r="H25" i="6"/>
  <c r="H13" i="6"/>
  <c r="H14" i="6"/>
  <c r="H18" i="6"/>
  <c r="H11" i="9"/>
  <c r="H13" i="9"/>
  <c r="H14" i="9"/>
  <c r="H19" i="9"/>
  <c r="H26" i="9"/>
  <c r="H32" i="9"/>
  <c r="H36" i="9"/>
  <c r="H15" i="6"/>
  <c r="H21" i="6"/>
  <c r="H30" i="6"/>
  <c r="H20" i="6"/>
  <c r="H9" i="6"/>
  <c r="H8" i="6"/>
  <c r="H29" i="6"/>
  <c r="H6" i="6"/>
  <c r="H10" i="6"/>
  <c r="H40" i="8"/>
  <c r="G38" i="8"/>
  <c r="F38" i="8"/>
  <c r="AA38" i="8"/>
  <c r="AB38" i="8"/>
  <c r="AD40" i="8"/>
  <c r="AM38" i="8"/>
  <c r="AO41" i="9"/>
  <c r="AO39" i="9"/>
  <c r="AE32" i="8"/>
  <c r="AY38" i="8"/>
  <c r="AE16" i="8"/>
  <c r="AF25" i="6"/>
  <c r="P18" i="6"/>
  <c r="P14" i="6"/>
  <c r="AF10" i="6"/>
  <c r="BD31" i="8"/>
  <c r="BA31" i="8"/>
  <c r="AF36" i="9"/>
  <c r="AF19" i="9"/>
  <c r="AF14" i="9"/>
  <c r="L6" i="8"/>
  <c r="I6" i="8"/>
  <c r="AC38" i="8"/>
  <c r="AF21" i="6"/>
  <c r="I30" i="8"/>
  <c r="BA18" i="8"/>
  <c r="P13" i="6"/>
  <c r="P25" i="6"/>
  <c r="P29" i="6"/>
  <c r="AS15" i="8"/>
  <c r="AP15" i="8"/>
  <c r="AF10" i="9"/>
  <c r="AF12" i="9"/>
  <c r="AF16" i="6"/>
  <c r="AW38" i="8"/>
  <c r="AZ38" i="8" s="1"/>
  <c r="E38" i="8"/>
  <c r="H38" i="8" s="1"/>
  <c r="R38" i="8"/>
  <c r="P38" i="8"/>
  <c r="S38" i="8" s="1"/>
  <c r="AE23" i="8"/>
  <c r="AF24" i="6"/>
  <c r="BA26" i="8"/>
  <c r="BA23" i="8"/>
  <c r="K45" i="10"/>
  <c r="AF6" i="9"/>
  <c r="AE12" i="8"/>
  <c r="AF15" i="9"/>
  <c r="AE21" i="8"/>
  <c r="AE30" i="8"/>
  <c r="AE20" i="8"/>
  <c r="AH31" i="8"/>
  <c r="AF24" i="9"/>
  <c r="AF17" i="9"/>
  <c r="I33" i="8"/>
  <c r="BD28" i="8"/>
  <c r="AF31" i="6"/>
  <c r="AF32" i="6"/>
  <c r="P16" i="6"/>
  <c r="I10" i="8"/>
  <c r="L10" i="8"/>
  <c r="T15" i="8"/>
  <c r="T21" i="8"/>
  <c r="W21" i="8"/>
  <c r="BA14" i="8"/>
  <c r="BA9" i="8"/>
  <c r="T32" i="8"/>
  <c r="T31" i="8"/>
  <c r="T14" i="8"/>
  <c r="T24" i="8"/>
  <c r="H34" i="9"/>
  <c r="H28" i="9"/>
  <c r="H18" i="9"/>
  <c r="H20" i="9"/>
  <c r="H10" i="9"/>
  <c r="H17" i="9"/>
  <c r="AF18" i="9"/>
  <c r="AF29" i="9"/>
  <c r="O48" i="9"/>
  <c r="AE48" i="9"/>
  <c r="AO40" i="9"/>
  <c r="AF22" i="6"/>
  <c r="AF14" i="6"/>
  <c r="W22" i="8"/>
  <c r="T22" i="8"/>
  <c r="AS32" i="8"/>
  <c r="AP32" i="8"/>
  <c r="AF15" i="6"/>
  <c r="AE28" i="8"/>
  <c r="AE7" i="8"/>
  <c r="AP6" i="8"/>
  <c r="AS6" i="8"/>
  <c r="AE29" i="8"/>
  <c r="AH27" i="8"/>
  <c r="AF36" i="8" s="1"/>
  <c r="AF19" i="6"/>
  <c r="AE24" i="8"/>
  <c r="AF35" i="9"/>
  <c r="AE26" i="8"/>
  <c r="AE22" i="8"/>
  <c r="AE33" i="8"/>
  <c r="AE8" i="8"/>
  <c r="I18" i="8"/>
  <c r="AF25" i="9"/>
  <c r="AP24" i="8"/>
  <c r="P7" i="6"/>
  <c r="P20" i="6"/>
  <c r="I8" i="8"/>
  <c r="P27" i="6"/>
  <c r="L20" i="8"/>
  <c r="H7" i="6"/>
  <c r="AF9" i="6"/>
  <c r="H23" i="6"/>
  <c r="H27" i="6"/>
  <c r="P21" i="6"/>
  <c r="P31" i="6"/>
  <c r="AF27" i="6"/>
  <c r="D33" i="7"/>
  <c r="AE15" i="8"/>
  <c r="I17" i="8"/>
  <c r="L17" i="8"/>
  <c r="T27" i="8"/>
  <c r="BA32" i="8"/>
  <c r="BD30" i="8"/>
  <c r="BA30" i="8"/>
  <c r="BA13" i="8"/>
  <c r="AN24" i="9"/>
  <c r="AN9" i="9"/>
  <c r="AN34" i="9"/>
  <c r="AN15" i="9"/>
  <c r="AN25" i="9"/>
  <c r="H6" i="9"/>
  <c r="H7" i="9"/>
  <c r="H22" i="9"/>
  <c r="H33" i="9"/>
  <c r="P6" i="9"/>
  <c r="P33" i="9"/>
  <c r="P21" i="9"/>
  <c r="G48" i="9"/>
  <c r="X31" i="6"/>
  <c r="X16" i="6"/>
  <c r="X27" i="6"/>
  <c r="AF20" i="6"/>
  <c r="T23" i="8"/>
  <c r="W18" i="8"/>
  <c r="U36" i="8" s="1"/>
  <c r="T18" i="8"/>
  <c r="X20" i="9"/>
  <c r="X26" i="9"/>
  <c r="AN7" i="9"/>
  <c r="AF32" i="9"/>
  <c r="AN35" i="9"/>
  <c r="AO37" i="8"/>
  <c r="D38" i="7" l="1"/>
  <c r="D40" i="7" s="1"/>
  <c r="I41" i="9"/>
  <c r="I40" i="9"/>
  <c r="I39" i="9"/>
  <c r="AQ36" i="8"/>
  <c r="AG39" i="9"/>
  <c r="AG40" i="9"/>
  <c r="AG41" i="9"/>
  <c r="BB36" i="8"/>
  <c r="AN38" i="8"/>
  <c r="AL38" i="8"/>
  <c r="AO38" i="8" s="1"/>
  <c r="AO40" i="8"/>
  <c r="Q39" i="9"/>
  <c r="Q40" i="9"/>
  <c r="J36" i="8"/>
  <c r="Q41" i="9"/>
  <c r="AD38" i="8"/>
</calcChain>
</file>

<file path=xl/sharedStrings.xml><?xml version="1.0" encoding="utf-8"?>
<sst xmlns="http://schemas.openxmlformats.org/spreadsheetml/2006/main" count="1182" uniqueCount="330">
  <si>
    <t>日期</t>
    <phoneticPr fontId="3" type="noConversion"/>
  </si>
  <si>
    <t>星期</t>
    <phoneticPr fontId="3" type="noConversion"/>
  </si>
  <si>
    <t>主菜</t>
    <phoneticPr fontId="3" type="noConversion"/>
  </si>
  <si>
    <t>月</t>
    <phoneticPr fontId="3" type="noConversion"/>
  </si>
  <si>
    <t>日</t>
    <phoneticPr fontId="3" type="noConversion"/>
  </si>
  <si>
    <t>校長：</t>
    <phoneticPr fontId="3" type="noConversion"/>
  </si>
  <si>
    <t>備註：此資料為全班人數之滿意程度統計（50%↑滿意；25-49% 尚可；25%↓需改進）</t>
  </si>
  <si>
    <t>本表請於下週二前送回午餐辦公室</t>
  </si>
  <si>
    <t>品名</t>
    <phoneticPr fontId="3" type="noConversion"/>
  </si>
  <si>
    <t>數量</t>
    <phoneticPr fontId="3" type="noConversion"/>
  </si>
  <si>
    <t>滿意</t>
    <phoneticPr fontId="3" type="noConversion"/>
  </si>
  <si>
    <t>尚可</t>
    <phoneticPr fontId="3" type="noConversion"/>
  </si>
  <si>
    <t>改進</t>
    <phoneticPr fontId="3" type="noConversion"/>
  </si>
  <si>
    <t>太多</t>
    <phoneticPr fontId="3" type="noConversion"/>
  </si>
  <si>
    <t>適量</t>
    <phoneticPr fontId="3" type="noConversion"/>
  </si>
  <si>
    <t>不足</t>
    <phoneticPr fontId="3" type="noConversion"/>
  </si>
  <si>
    <t>（　　）年（　　）班　　　級任老師：</t>
    <phoneticPr fontId="3" type="noConversion"/>
  </si>
  <si>
    <t>色、香、味</t>
    <phoneticPr fontId="3" type="noConversion"/>
  </si>
  <si>
    <t>衛生安全</t>
    <phoneticPr fontId="3" type="noConversion"/>
  </si>
  <si>
    <t>建議事項</t>
    <phoneticPr fontId="3" type="noConversion"/>
  </si>
  <si>
    <t>人數</t>
  </si>
  <si>
    <t>主菜</t>
  </si>
  <si>
    <t>※採用營養師提供菜單的百分比:     /     =     %【實際採用營養師提供菜單的次數/以每週20道菜為例(不含水果部分)計算】</t>
    <phoneticPr fontId="3" type="noConversion"/>
  </si>
  <si>
    <t>填表人 :                                主任 :                                 校長 :</t>
    <phoneticPr fontId="3" type="noConversion"/>
  </si>
  <si>
    <t>日期</t>
  </si>
  <si>
    <t>星期</t>
  </si>
  <si>
    <t>副菜</t>
  </si>
  <si>
    <t>青菜</t>
  </si>
  <si>
    <t>湯</t>
  </si>
  <si>
    <t>水果</t>
  </si>
  <si>
    <t>副菜</t>
    <phoneticPr fontId="3" type="noConversion"/>
  </si>
  <si>
    <t>青菜</t>
    <phoneticPr fontId="3" type="noConversion"/>
  </si>
  <si>
    <t xml:space="preserve"> 湯</t>
    <phoneticPr fontId="3" type="noConversion"/>
  </si>
  <si>
    <t>水 果</t>
    <phoneticPr fontId="3" type="noConversion"/>
  </si>
  <si>
    <t>人</t>
    <phoneticPr fontId="3" type="noConversion"/>
  </si>
  <si>
    <t>主食</t>
    <phoneticPr fontId="3" type="noConversion"/>
  </si>
  <si>
    <t>☐A版        ☐B版</t>
    <phoneticPr fontId="3" type="noConversion"/>
  </si>
  <si>
    <t xml:space="preserve"> ☐A版        ☐B版</t>
    <phoneticPr fontId="3" type="noConversion"/>
  </si>
  <si>
    <t>菜名</t>
    <phoneticPr fontId="3" type="noConversion"/>
  </si>
  <si>
    <t>食材</t>
    <phoneticPr fontId="3" type="noConversion"/>
  </si>
  <si>
    <t>數量</t>
    <phoneticPr fontId="3" type="noConversion"/>
  </si>
  <si>
    <t>項目</t>
  </si>
  <si>
    <t>主食</t>
  </si>
  <si>
    <t>菜名</t>
  </si>
  <si>
    <t>食材</t>
  </si>
  <si>
    <t>個重g</t>
  </si>
  <si>
    <t>數量</t>
  </si>
  <si>
    <t>單位</t>
  </si>
  <si>
    <t>份</t>
  </si>
  <si>
    <t>營養分析</t>
  </si>
  <si>
    <t>營養素合計</t>
  </si>
  <si>
    <r>
      <t>蛋白質</t>
    </r>
    <r>
      <rPr>
        <sz val="11"/>
        <rFont val="Arial"/>
        <family val="2"/>
      </rPr>
      <t>g</t>
    </r>
  </si>
  <si>
    <r>
      <t>脂肪</t>
    </r>
    <r>
      <rPr>
        <sz val="11"/>
        <rFont val="Arial"/>
        <family val="2"/>
      </rPr>
      <t>g</t>
    </r>
  </si>
  <si>
    <r>
      <t>醣類</t>
    </r>
    <r>
      <rPr>
        <sz val="11"/>
        <rFont val="Arial"/>
        <family val="2"/>
      </rPr>
      <t>g</t>
    </r>
  </si>
  <si>
    <r>
      <t>熱量</t>
    </r>
    <r>
      <rPr>
        <sz val="11"/>
        <rFont val="Arial"/>
        <family val="2"/>
      </rPr>
      <t>Kcal</t>
    </r>
  </si>
  <si>
    <t>食物分類</t>
  </si>
  <si>
    <r>
      <t>蛋豆</t>
    </r>
    <r>
      <rPr>
        <sz val="10"/>
        <rFont val="Arial"/>
        <family val="2"/>
      </rPr>
      <t xml:space="preserve">      </t>
    </r>
    <r>
      <rPr>
        <sz val="10"/>
        <rFont val="標楷體"/>
        <family val="4"/>
        <charset val="136"/>
      </rPr>
      <t>魚肉</t>
    </r>
  </si>
  <si>
    <t>蔬菜</t>
  </si>
  <si>
    <t>油脂</t>
  </si>
  <si>
    <t>熱量</t>
  </si>
  <si>
    <t>供應
份數</t>
  </si>
  <si>
    <t>國中生午餐建議量</t>
  </si>
  <si>
    <r>
      <t>營養師：</t>
    </r>
    <r>
      <rPr>
        <sz val="14"/>
        <rFont val="Arial"/>
        <family val="2"/>
      </rPr>
      <t xml:space="preserve">                                                                           </t>
    </r>
    <r>
      <rPr>
        <sz val="14"/>
        <rFont val="標楷體"/>
        <family val="4"/>
        <charset val="136"/>
      </rPr>
      <t>主任：</t>
    </r>
    <r>
      <rPr>
        <sz val="14"/>
        <rFont val="Arial"/>
        <family val="2"/>
      </rPr>
      <t xml:space="preserve">                                                                           </t>
    </r>
    <r>
      <rPr>
        <sz val="14"/>
        <rFont val="標楷體"/>
        <family val="4"/>
        <charset val="136"/>
      </rPr>
      <t>校長：</t>
    </r>
  </si>
  <si>
    <r>
      <t>標示</t>
    </r>
    <r>
      <rPr>
        <sz val="16"/>
        <rFont val="Arial"/>
        <family val="2"/>
      </rPr>
      <t>*</t>
    </r>
    <r>
      <rPr>
        <sz val="16"/>
        <rFont val="細明體"/>
        <family val="3"/>
        <charset val="136"/>
      </rPr>
      <t>項目由學校自訂</t>
    </r>
  </si>
  <si>
    <r>
      <t>醣類</t>
    </r>
    <r>
      <rPr>
        <sz val="11"/>
        <rFont val="Arial"/>
        <family val="2"/>
      </rPr>
      <t>g</t>
    </r>
    <phoneticPr fontId="3" type="noConversion"/>
  </si>
  <si>
    <r>
      <t>脂肪</t>
    </r>
    <r>
      <rPr>
        <sz val="11"/>
        <rFont val="Arial"/>
        <family val="2"/>
      </rPr>
      <t>g</t>
    </r>
    <phoneticPr fontId="3" type="noConversion"/>
  </si>
  <si>
    <t>星期一</t>
  </si>
  <si>
    <t>星期二</t>
  </si>
  <si>
    <t>星期三</t>
  </si>
  <si>
    <t>星期四</t>
  </si>
  <si>
    <t>星期五</t>
  </si>
  <si>
    <t>菜單</t>
  </si>
  <si>
    <t>量</t>
  </si>
  <si>
    <t>$</t>
  </si>
  <si>
    <t>總計</t>
  </si>
  <si>
    <t>備註</t>
  </si>
  <si>
    <r>
      <t xml:space="preserve">備 </t>
    </r>
    <r>
      <rPr>
        <sz val="12"/>
        <rFont val="新細明體"/>
        <family val="1"/>
        <charset val="136"/>
      </rPr>
      <t xml:space="preserve">  註</t>
    </r>
    <r>
      <rPr>
        <sz val="12"/>
        <rFont val="新細明體"/>
        <family val="1"/>
        <charset val="136"/>
      </rPr>
      <t>：</t>
    </r>
  </si>
  <si>
    <t>副菜</t>
    <phoneticPr fontId="3" type="noConversion"/>
  </si>
  <si>
    <t>食譜設計小組：</t>
    <phoneticPr fontId="3" type="noConversion"/>
  </si>
  <si>
    <t>午餐秘書：</t>
    <phoneticPr fontId="3" type="noConversion"/>
  </si>
  <si>
    <t>合               計</t>
    <phoneticPr fontId="3" type="noConversion"/>
  </si>
  <si>
    <t>製表日：</t>
    <phoneticPr fontId="3" type="noConversion"/>
  </si>
  <si>
    <t>菜名</t>
    <phoneticPr fontId="3" type="noConversion"/>
  </si>
  <si>
    <t>人數</t>
    <phoneticPr fontId="3" type="noConversion"/>
  </si>
  <si>
    <t>數量</t>
    <phoneticPr fontId="3" type="noConversion"/>
  </si>
  <si>
    <t>單位</t>
    <phoneticPr fontId="3" type="noConversion"/>
  </si>
  <si>
    <t>食材</t>
    <phoneticPr fontId="3" type="noConversion"/>
  </si>
  <si>
    <t>星期一</t>
    <phoneticPr fontId="3" type="noConversion"/>
  </si>
  <si>
    <t>個重</t>
    <phoneticPr fontId="3" type="noConversion"/>
  </si>
  <si>
    <t>星期三</t>
    <phoneticPr fontId="3" type="noConversion"/>
  </si>
  <si>
    <t>星期四</t>
    <phoneticPr fontId="3" type="noConversion"/>
  </si>
  <si>
    <t>星期五</t>
    <phoneticPr fontId="3" type="noConversion"/>
  </si>
  <si>
    <t>副菜</t>
    <phoneticPr fontId="3" type="noConversion"/>
  </si>
  <si>
    <t>湯</t>
    <phoneticPr fontId="3" type="noConversion"/>
  </si>
  <si>
    <t>青菜</t>
    <phoneticPr fontId="3" type="noConversion"/>
  </si>
  <si>
    <t>水果</t>
    <phoneticPr fontId="3" type="noConversion"/>
  </si>
  <si>
    <t>國小學童午餐建議量</t>
    <phoneticPr fontId="3" type="noConversion"/>
  </si>
  <si>
    <t>國中學童午餐建議量</t>
    <phoneticPr fontId="3" type="noConversion"/>
  </si>
  <si>
    <t>4.5-5.5</t>
  </si>
  <si>
    <t>2-2.5</t>
  </si>
  <si>
    <t>670-770</t>
  </si>
  <si>
    <t>每周供應1-3份</t>
  </si>
  <si>
    <t>5.5-6.5</t>
  </si>
  <si>
    <t>2..5</t>
  </si>
  <si>
    <t>2.5-3</t>
  </si>
  <si>
    <t>單價</t>
    <phoneticPr fontId="3" type="noConversion"/>
  </si>
  <si>
    <t>總計</t>
    <phoneticPr fontId="3" type="noConversion"/>
  </si>
  <si>
    <r>
      <t xml:space="preserve">                           </t>
    </r>
    <r>
      <rPr>
        <sz val="14"/>
        <color indexed="8"/>
        <rFont val="新細明體"/>
        <family val="1"/>
        <charset val="136"/>
      </rPr>
      <t xml:space="preserve"> 午餐秘書/營養師                                                                        主任                                                                                                       校長     </t>
    </r>
    <phoneticPr fontId="3" type="noConversion"/>
  </si>
  <si>
    <t>廠牌</t>
  </si>
  <si>
    <t>廠牌</t>
    <phoneticPr fontId="3" type="noConversion"/>
  </si>
  <si>
    <t>食譜設計：</t>
    <phoneticPr fontId="3" type="noConversion"/>
  </si>
  <si>
    <t>主任：</t>
    <phoneticPr fontId="3" type="noConversion"/>
  </si>
  <si>
    <t>數量</t>
    <phoneticPr fontId="3" type="noConversion"/>
  </si>
  <si>
    <t>個重g</t>
    <phoneticPr fontId="3" type="noConversion"/>
  </si>
  <si>
    <t>蛋白質g</t>
    <phoneticPr fontId="3" type="noConversion"/>
  </si>
  <si>
    <t>脂肪g</t>
    <phoneticPr fontId="3" type="noConversion"/>
  </si>
  <si>
    <t>醣類g</t>
    <phoneticPr fontId="3" type="noConversion"/>
  </si>
  <si>
    <t>熱量Kcal</t>
    <phoneticPr fontId="3" type="noConversion"/>
  </si>
  <si>
    <t>營養素比例</t>
    <phoneticPr fontId="3" type="noConversion"/>
  </si>
  <si>
    <t>食物分類</t>
    <phoneticPr fontId="3" type="noConversion"/>
  </si>
  <si>
    <t>油脂與堅果</t>
    <phoneticPr fontId="3" type="noConversion"/>
  </si>
  <si>
    <t>熱量</t>
    <phoneticPr fontId="3" type="noConversion"/>
  </si>
  <si>
    <t>奶類</t>
    <phoneticPr fontId="3" type="noConversion"/>
  </si>
  <si>
    <t>供應份數</t>
    <phoneticPr fontId="3" type="noConversion"/>
  </si>
  <si>
    <t>佳隆農畜實業有限公司 電話：05-5863766 傳真：05-5875918</t>
  </si>
  <si>
    <t>醣  類克數（％）</t>
    <phoneticPr fontId="3" type="noConversion"/>
  </si>
  <si>
    <t>蛋白質克數（％）</t>
    <phoneticPr fontId="3" type="noConversion"/>
  </si>
  <si>
    <t>蛋白質克數（％）</t>
    <phoneticPr fontId="3" type="noConversion"/>
  </si>
  <si>
    <t>蛋白質克數（％）</t>
    <phoneticPr fontId="3" type="noConversion"/>
  </si>
  <si>
    <t>蛋白質克數（％）</t>
    <phoneticPr fontId="3" type="noConversion"/>
  </si>
  <si>
    <t>脂  肪克數（％）</t>
    <phoneticPr fontId="3" type="noConversion"/>
  </si>
  <si>
    <t>脂  肪克數（％）</t>
    <phoneticPr fontId="3" type="noConversion"/>
  </si>
  <si>
    <t>脂  肪克數（％）</t>
    <phoneticPr fontId="3" type="noConversion"/>
  </si>
  <si>
    <t>蔬菜類(份)</t>
    <phoneticPr fontId="3" type="noConversion"/>
  </si>
  <si>
    <t>水果類(份)</t>
    <phoneticPr fontId="3" type="noConversion"/>
  </si>
  <si>
    <t>油脂與堅果種子類(份)</t>
    <phoneticPr fontId="3" type="noConversion"/>
  </si>
  <si>
    <t>熱量(大卡)</t>
    <phoneticPr fontId="3" type="noConversion"/>
  </si>
  <si>
    <t>供應廠商：佳隆農畜實業有限公司</t>
    <phoneticPr fontId="3" type="noConversion"/>
  </si>
  <si>
    <t>主食類</t>
  </si>
  <si>
    <t>水果類</t>
  </si>
  <si>
    <t>油脂類</t>
  </si>
  <si>
    <t>日期</t>
    <phoneticPr fontId="3" type="noConversion"/>
  </si>
  <si>
    <t>月</t>
    <phoneticPr fontId="3" type="noConversion"/>
  </si>
  <si>
    <t>日</t>
    <phoneticPr fontId="3" type="noConversion"/>
  </si>
  <si>
    <t>人</t>
    <phoneticPr fontId="3" type="noConversion"/>
  </si>
  <si>
    <t>主食</t>
    <phoneticPr fontId="3" type="noConversion"/>
  </si>
  <si>
    <t>菜名</t>
    <phoneticPr fontId="3" type="noConversion"/>
  </si>
  <si>
    <t>食材</t>
    <phoneticPr fontId="3" type="noConversion"/>
  </si>
  <si>
    <t>數量</t>
    <phoneticPr fontId="3" type="noConversion"/>
  </si>
  <si>
    <t>主菜</t>
    <phoneticPr fontId="3" type="noConversion"/>
  </si>
  <si>
    <t>副菜</t>
    <phoneticPr fontId="3" type="noConversion"/>
  </si>
  <si>
    <t>青菜</t>
    <phoneticPr fontId="3" type="noConversion"/>
  </si>
  <si>
    <t xml:space="preserve"> 湯</t>
    <phoneticPr fontId="3" type="noConversion"/>
  </si>
  <si>
    <t>水 果</t>
    <phoneticPr fontId="3" type="noConversion"/>
  </si>
  <si>
    <t>食物份數</t>
    <phoneticPr fontId="3" type="noConversion"/>
  </si>
  <si>
    <t>蔬菜類</t>
    <phoneticPr fontId="3" type="noConversion"/>
  </si>
  <si>
    <t>熱量</t>
    <phoneticPr fontId="3" type="noConversion"/>
  </si>
  <si>
    <t>營養</t>
    <phoneticPr fontId="3" type="noConversion"/>
  </si>
  <si>
    <t>蛋白質</t>
    <phoneticPr fontId="3" type="noConversion"/>
  </si>
  <si>
    <t>醣類</t>
    <phoneticPr fontId="3" type="noConversion"/>
  </si>
  <si>
    <t>※經營養師審核： □ 通過                  □ 不通過(原因：                                                )</t>
    <phoneticPr fontId="3" type="noConversion"/>
  </si>
  <si>
    <t>填表人 :                                主任 :                                 校長 :</t>
    <phoneticPr fontId="3" type="noConversion"/>
  </si>
  <si>
    <t>脂質</t>
    <phoneticPr fontId="3" type="noConversion"/>
  </si>
  <si>
    <t>菜單設計廠商：佳隆農畜實業有限公司</t>
    <phoneticPr fontId="3" type="noConversion"/>
  </si>
  <si>
    <t>驗收人員核章：</t>
  </si>
  <si>
    <t>日期：</t>
    <phoneticPr fontId="3" type="noConversion"/>
  </si>
  <si>
    <t>食譜</t>
  </si>
  <si>
    <t>重量</t>
  </si>
  <si>
    <t>驗收</t>
  </si>
  <si>
    <t>名稱</t>
  </si>
  <si>
    <t>(公斤)</t>
  </si>
  <si>
    <t>符合</t>
  </si>
  <si>
    <t>標章黏貼處</t>
  </si>
  <si>
    <t>供應商或學校核章：</t>
  </si>
  <si>
    <t>機關首長：</t>
  </si>
  <si>
    <t>佳隆</t>
  </si>
  <si>
    <t>驗收</t>
    <phoneticPr fontId="3" type="noConversion"/>
  </si>
  <si>
    <t>食材驗收資訊(四章一Q主要食材請擺放第一列)</t>
  </si>
  <si>
    <t>全榖雜糧</t>
    <phoneticPr fontId="3" type="noConversion"/>
  </si>
  <si>
    <t>豆魚蛋肉</t>
    <phoneticPr fontId="3" type="noConversion"/>
  </si>
  <si>
    <t>豆魚蛋肉類</t>
    <phoneticPr fontId="3" type="noConversion"/>
  </si>
  <si>
    <t>全穀雜糧類(份)</t>
    <phoneticPr fontId="3" type="noConversion"/>
  </si>
  <si>
    <t>乳品類(份)</t>
    <phoneticPr fontId="3" type="noConversion"/>
  </si>
  <si>
    <t>豆魚蛋肉類(份)</t>
    <phoneticPr fontId="3" type="noConversion"/>
  </si>
  <si>
    <t>營養分析</t>
    <phoneticPr fontId="3" type="noConversion"/>
  </si>
  <si>
    <t>本週菜金總計</t>
    <phoneticPr fontId="3" type="noConversion"/>
  </si>
  <si>
    <t>本週請款金額</t>
    <phoneticPr fontId="3" type="noConversion"/>
  </si>
  <si>
    <t>本週補貼金額</t>
    <phoneticPr fontId="3" type="noConversion"/>
  </si>
  <si>
    <t>備註：供應商每日應先填報四章一Q 每日食材驗收表食材驗收資訊及標章黏貼且核章後給學校驗收人核對</t>
    <phoneticPr fontId="3" type="noConversion"/>
  </si>
  <si>
    <t>午餐執行秘書/營養師(簽章)：</t>
  </si>
  <si>
    <r>
      <t>本日有無符合請領三章一</t>
    </r>
    <r>
      <rPr>
        <sz val="16"/>
        <color indexed="8"/>
        <rFont val="Calibri"/>
        <family val="2"/>
      </rPr>
      <t>Q</t>
    </r>
    <r>
      <rPr>
        <sz val="16"/>
        <color indexed="8"/>
        <rFont val="標楷體"/>
        <family val="4"/>
        <charset val="136"/>
      </rPr>
      <t>獎勵金要件：有符合</t>
    </r>
    <r>
      <rPr>
        <sz val="16"/>
        <color indexed="8"/>
        <rFont val="細明體"/>
        <family val="3"/>
        <charset val="136"/>
      </rPr>
      <t>□</t>
    </r>
    <r>
      <rPr>
        <sz val="16"/>
        <color indexed="8"/>
        <rFont val="Calibri"/>
        <family val="2"/>
      </rPr>
      <t xml:space="preserve">   ;   </t>
    </r>
    <r>
      <rPr>
        <sz val="16"/>
        <color indexed="8"/>
        <rFont val="標楷體"/>
        <family val="4"/>
        <charset val="136"/>
      </rPr>
      <t>無符合</t>
    </r>
    <r>
      <rPr>
        <sz val="16"/>
        <color indexed="8"/>
        <rFont val="細明體"/>
        <family val="3"/>
        <charset val="136"/>
      </rPr>
      <t>□</t>
    </r>
    <r>
      <rPr>
        <sz val="16"/>
        <color indexed="8"/>
        <rFont val="Calibri"/>
        <family val="2"/>
      </rPr>
      <t xml:space="preserve">   ;  </t>
    </r>
    <r>
      <rPr>
        <sz val="16"/>
        <color indexed="8"/>
        <rFont val="標楷體"/>
        <family val="4"/>
        <charset val="136"/>
      </rPr>
      <t>不請領</t>
    </r>
    <r>
      <rPr>
        <sz val="16"/>
        <color indexed="8"/>
        <rFont val="細明體"/>
        <family val="3"/>
        <charset val="136"/>
      </rPr>
      <t>□</t>
    </r>
    <phoneticPr fontId="3" type="noConversion"/>
  </si>
  <si>
    <t>材料用量</t>
  </si>
  <si>
    <t xml:space="preserve"> </t>
    <phoneticPr fontId="3" type="noConversion"/>
  </si>
  <si>
    <t>1.0份</t>
    <phoneticPr fontId="3" type="noConversion"/>
  </si>
  <si>
    <t>D19-6 嘉義縣六腳鄉六嘉國中 109學年度第1學期第14週午餐午餐食譜設計</t>
  </si>
  <si>
    <t>白米飯</t>
  </si>
  <si>
    <t>星期一</t>
    <phoneticPr fontId="3" type="noConversion"/>
  </si>
  <si>
    <t>餐數</t>
    <phoneticPr fontId="3" type="noConversion"/>
  </si>
  <si>
    <t>沙茶雞翅</t>
  </si>
  <si>
    <t>蛋白質：</t>
    <phoneticPr fontId="3" type="noConversion"/>
  </si>
  <si>
    <t>熱量：</t>
    <phoneticPr fontId="3" type="noConversion"/>
  </si>
  <si>
    <t>三節翅**CAS</t>
  </si>
  <si>
    <t>支</t>
  </si>
  <si>
    <t>食神滷味</t>
  </si>
  <si>
    <t>白蘿蔔中丁</t>
  </si>
  <si>
    <t>Kg</t>
  </si>
  <si>
    <t>紅蘿蔔中丁</t>
  </si>
  <si>
    <t>手工肉羹</t>
  </si>
  <si>
    <t>豆干切角</t>
  </si>
  <si>
    <t>海帶結</t>
  </si>
  <si>
    <t>薑片</t>
  </si>
  <si>
    <t>炒油菜</t>
  </si>
  <si>
    <t>醣類：</t>
    <phoneticPr fontId="3" type="noConversion"/>
  </si>
  <si>
    <t>油菜(切)</t>
  </si>
  <si>
    <t>薑絲</t>
  </si>
  <si>
    <t>月</t>
    <phoneticPr fontId="3" type="noConversion"/>
  </si>
  <si>
    <t>日</t>
    <phoneticPr fontId="3" type="noConversion"/>
  </si>
  <si>
    <t>玉米蛋花濃湯</t>
  </si>
  <si>
    <t>醣類：</t>
    <phoneticPr fontId="3" type="noConversion"/>
  </si>
  <si>
    <t>脂肪：</t>
    <phoneticPr fontId="3" type="noConversion"/>
  </si>
  <si>
    <t>蛋(10粒/盒/約0.6k)</t>
  </si>
  <si>
    <t>盒</t>
  </si>
  <si>
    <t>玉米粒</t>
  </si>
  <si>
    <t>豬大骨*溫</t>
  </si>
  <si>
    <t>地瓜飯</t>
  </si>
  <si>
    <t>星期二</t>
    <phoneticPr fontId="3" type="noConversion"/>
  </si>
  <si>
    <t>滷肉飯</t>
  </si>
  <si>
    <t>脂肪：</t>
    <phoneticPr fontId="3" type="noConversion"/>
  </si>
  <si>
    <t>蛋白質：</t>
    <phoneticPr fontId="3" type="noConversion"/>
  </si>
  <si>
    <t>熱量：</t>
    <phoneticPr fontId="3" type="noConversion"/>
  </si>
  <si>
    <t>粗絞肉*溫</t>
  </si>
  <si>
    <t>洋蔥小丁</t>
  </si>
  <si>
    <t>碎瓜</t>
  </si>
  <si>
    <t>生香菇小丁</t>
  </si>
  <si>
    <t>紅蔥碎</t>
  </si>
  <si>
    <t>月</t>
    <phoneticPr fontId="3" type="noConversion"/>
  </si>
  <si>
    <t>日</t>
    <phoneticPr fontId="3" type="noConversion"/>
  </si>
  <si>
    <t>餐數</t>
    <phoneticPr fontId="3" type="noConversion"/>
  </si>
  <si>
    <t>海帶拌三絲</t>
  </si>
  <si>
    <t>醣類：</t>
    <phoneticPr fontId="3" type="noConversion"/>
  </si>
  <si>
    <t>海帶絲(切)</t>
  </si>
  <si>
    <t>豆干絲</t>
  </si>
  <si>
    <t>紅蘿蔔絲</t>
  </si>
  <si>
    <t>肉絲*溫</t>
  </si>
  <si>
    <t>餐數</t>
    <phoneticPr fontId="3" type="noConversion"/>
  </si>
  <si>
    <t>炒高麗菜</t>
  </si>
  <si>
    <t>高麗菜(切片)</t>
  </si>
  <si>
    <t>蒜末</t>
  </si>
  <si>
    <t>榨菜肉絲湯</t>
  </si>
  <si>
    <t>榨菜絲</t>
  </si>
  <si>
    <t>熱量：</t>
    <phoneticPr fontId="3" type="noConversion"/>
  </si>
  <si>
    <t>柳丁</t>
  </si>
  <si>
    <t>星期三</t>
    <phoneticPr fontId="3" type="noConversion"/>
  </si>
  <si>
    <t>廣東粥</t>
  </si>
  <si>
    <t>皮蛋</t>
  </si>
  <si>
    <t>個</t>
  </si>
  <si>
    <t>鹹蛋(粒)</t>
  </si>
  <si>
    <t>高麗菜絲</t>
  </si>
  <si>
    <t>金針菇</t>
  </si>
  <si>
    <t>青蔥珠</t>
  </si>
  <si>
    <t>清蒸肉圓</t>
  </si>
  <si>
    <t>小肉圓(32入/盤)*個</t>
  </si>
  <si>
    <t>星期四</t>
    <phoneticPr fontId="3" type="noConversion"/>
  </si>
  <si>
    <t>蔥燒鬼頭刀</t>
  </si>
  <si>
    <t>醣類：</t>
    <phoneticPr fontId="3" type="noConversion"/>
  </si>
  <si>
    <t>紅豆</t>
  </si>
  <si>
    <t>青蔥段</t>
  </si>
  <si>
    <t>醬燒肉片豆腐</t>
  </si>
  <si>
    <t>豆腐中丁*7K</t>
  </si>
  <si>
    <t>板</t>
  </si>
  <si>
    <t>洋蔥片</t>
  </si>
  <si>
    <t>肉片*溫</t>
  </si>
  <si>
    <t>三色豆</t>
  </si>
  <si>
    <t>鐵板鮮蔬</t>
  </si>
  <si>
    <t>豆芽菜</t>
  </si>
  <si>
    <t>韭菜段</t>
  </si>
  <si>
    <t>日</t>
    <phoneticPr fontId="3" type="noConversion"/>
  </si>
  <si>
    <t>蘿蔔湯</t>
  </si>
  <si>
    <t>芹菜珠</t>
  </si>
  <si>
    <t>熱量：</t>
    <phoneticPr fontId="3" type="noConversion"/>
  </si>
  <si>
    <t>蕃茄</t>
  </si>
  <si>
    <t>星期五</t>
    <phoneticPr fontId="3" type="noConversion"/>
  </si>
  <si>
    <t>香滷雞腿</t>
  </si>
  <si>
    <t>雞腿D7(醃/宏)</t>
  </si>
  <si>
    <t>紅蘿蔔炒蛋</t>
  </si>
  <si>
    <t>熱量：</t>
    <phoneticPr fontId="3" type="noConversion"/>
  </si>
  <si>
    <t>蛋(30粒/盤/約1.8k)</t>
  </si>
  <si>
    <t>盤</t>
  </si>
  <si>
    <t>洋蔥絲</t>
  </si>
  <si>
    <t>紅豆湯(提早送</t>
  </si>
  <si>
    <t>73.4 g</t>
    <phoneticPr fontId="3" type="noConversion"/>
  </si>
  <si>
    <t>32.5 g</t>
    <phoneticPr fontId="3" type="noConversion"/>
  </si>
  <si>
    <t>32.4 g</t>
    <phoneticPr fontId="3" type="noConversion"/>
  </si>
  <si>
    <t>715大卡</t>
    <phoneticPr fontId="3" type="noConversion"/>
  </si>
  <si>
    <t>全穀雜糧類</t>
  </si>
  <si>
    <t>4.4份</t>
  </si>
  <si>
    <t>乳品類</t>
  </si>
  <si>
    <t>0.0份</t>
  </si>
  <si>
    <t>豆魚蛋肉類</t>
  </si>
  <si>
    <t>3.2份</t>
  </si>
  <si>
    <t>蔬菜類</t>
  </si>
  <si>
    <t>1.4份</t>
  </si>
  <si>
    <t>油脂與堅果種子類</t>
  </si>
  <si>
    <t>3.1份</t>
  </si>
  <si>
    <t>79.5 g</t>
    <phoneticPr fontId="3" type="noConversion"/>
  </si>
  <si>
    <t>30.5 g</t>
    <phoneticPr fontId="3" type="noConversion"/>
  </si>
  <si>
    <t>30.1 g</t>
    <phoneticPr fontId="3" type="noConversion"/>
  </si>
  <si>
    <t>712大卡</t>
    <phoneticPr fontId="3" type="noConversion"/>
  </si>
  <si>
    <t>4.1份</t>
  </si>
  <si>
    <t>2.9份</t>
  </si>
  <si>
    <t>1.8份</t>
  </si>
  <si>
    <t>0.5份</t>
  </si>
  <si>
    <t>83.0 g</t>
    <phoneticPr fontId="3" type="noConversion"/>
  </si>
  <si>
    <t>29.8 g</t>
    <phoneticPr fontId="3" type="noConversion"/>
  </si>
  <si>
    <t>19.7 g</t>
    <phoneticPr fontId="3" type="noConversion"/>
  </si>
  <si>
    <t>683大卡</t>
    <phoneticPr fontId="3" type="noConversion"/>
  </si>
  <si>
    <t>0.4份</t>
  </si>
  <si>
    <t>90.6 g</t>
    <phoneticPr fontId="3" type="noConversion"/>
  </si>
  <si>
    <t>23.5 g</t>
    <phoneticPr fontId="3" type="noConversion"/>
  </si>
  <si>
    <t>25.1 g</t>
    <phoneticPr fontId="3" type="noConversion"/>
  </si>
  <si>
    <t>669大卡</t>
    <phoneticPr fontId="3" type="noConversion"/>
  </si>
  <si>
    <t>5.2份</t>
  </si>
  <si>
    <t>1.6份</t>
  </si>
  <si>
    <t>1.3份</t>
  </si>
  <si>
    <t>70.7 g</t>
    <phoneticPr fontId="3" type="noConversion"/>
  </si>
  <si>
    <t>22.4 g</t>
    <phoneticPr fontId="3" type="noConversion"/>
  </si>
  <si>
    <t>23.1 g</t>
    <phoneticPr fontId="3" type="noConversion"/>
  </si>
  <si>
    <t>581大卡</t>
    <phoneticPr fontId="3" type="noConversion"/>
  </si>
  <si>
    <t>4.2份</t>
  </si>
  <si>
    <t>1.2份</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</si>
</sst>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_ "/>
    <numFmt numFmtId="177" formatCode="0_);[Red]\(0\)"/>
    <numFmt numFmtId="178" formatCode="0_ "/>
    <numFmt numFmtId="179" formatCode="[$-404]e&quot;年&quot;m&quot;月&quot;d&quot;日&quot;;@"/>
    <numFmt numFmtId="180" formatCode="0&quot;人&quot;&quot;+備份30份&quot;"/>
    <numFmt numFmtId="181" formatCode="&quot;K&quot;"/>
    <numFmt numFmtId="182" formatCode="0.00_ "/>
    <numFmt numFmtId="183" formatCode="m&quot;月&quot;d&quot;日&quot;"/>
    <numFmt numFmtId="184" formatCode="0.0_);[Red]\(0.0\)"/>
    <numFmt numFmtId="185" formatCode="0.0"/>
    <numFmt numFmtId="186" formatCode="0&quot;克&quot;"/>
    <numFmt numFmtId="187" formatCode="0&quot;大卡&quot;"/>
    <numFmt numFmtId="188" formatCode="0.0%"/>
    <numFmt numFmtId="189" formatCode="&quot;$&quot;#,##0_);[Red]\(&quot;$&quot;#,##0\)"/>
  </numFmts>
  <fonts count="72">
    <font>
      <sz val="12"/>
      <name val="新細明體"/>
      <family val="1"/>
      <charset val="136"/>
    </font>
    <font>
      <sz val="12"/>
      <name val="新細明體"/>
      <family val="1"/>
      <charset val="136"/>
    </font>
    <font>
      <sz val="12"/>
      <name val="標楷體"/>
      <family val="4"/>
      <charset val="136"/>
    </font>
    <font>
      <sz val="9"/>
      <name val="新細明體"/>
      <family val="1"/>
      <charset val="136"/>
    </font>
    <font>
      <sz val="24"/>
      <name val="標楷體"/>
      <family val="4"/>
      <charset val="136"/>
    </font>
    <font>
      <sz val="12"/>
      <name val="Times New Roman"/>
      <family val="1"/>
    </font>
    <font>
      <sz val="16"/>
      <name val="標楷體"/>
      <family val="4"/>
      <charset val="136"/>
    </font>
    <font>
      <sz val="14"/>
      <name val="標楷體"/>
      <family val="4"/>
      <charset val="136"/>
    </font>
    <font>
      <sz val="16"/>
      <name val="@標楷體"/>
      <family val="4"/>
      <charset val="136"/>
    </font>
    <font>
      <sz val="12"/>
      <name val="細明體"/>
      <family val="3"/>
      <charset val="136"/>
    </font>
    <font>
      <sz val="16"/>
      <name val="新細明體"/>
      <family val="1"/>
      <charset val="136"/>
    </font>
    <font>
      <b/>
      <u/>
      <sz val="16"/>
      <name val="標楷體"/>
      <family val="4"/>
      <charset val="136"/>
    </font>
    <font>
      <b/>
      <sz val="12"/>
      <name val="標楷體"/>
      <family val="4"/>
      <charset val="136"/>
    </font>
    <font>
      <b/>
      <sz val="10"/>
      <name val="標楷體"/>
      <family val="4"/>
      <charset val="136"/>
    </font>
    <font>
      <b/>
      <sz val="13"/>
      <name val="標楷體"/>
      <family val="4"/>
      <charset val="136"/>
    </font>
    <font>
      <b/>
      <sz val="14"/>
      <name val="標楷體"/>
      <family val="4"/>
      <charset val="136"/>
    </font>
    <font>
      <b/>
      <u/>
      <sz val="20"/>
      <name val="標楷體"/>
      <family val="4"/>
      <charset val="136"/>
    </font>
    <font>
      <sz val="15"/>
      <name val="標楷體"/>
      <family val="4"/>
      <charset val="136"/>
    </font>
    <font>
      <sz val="15"/>
      <name val="Arial"/>
      <family val="2"/>
    </font>
    <font>
      <sz val="10"/>
      <name val="Arial"/>
      <family val="2"/>
    </font>
    <font>
      <sz val="10"/>
      <name val="標楷體"/>
      <family val="4"/>
      <charset val="136"/>
    </font>
    <font>
      <sz val="11"/>
      <name val="標楷體"/>
      <family val="4"/>
      <charset val="136"/>
    </font>
    <font>
      <sz val="11"/>
      <name val="Arial"/>
      <family val="2"/>
    </font>
    <font>
      <sz val="8"/>
      <name val="標楷體"/>
      <family val="4"/>
      <charset val="136"/>
    </font>
    <font>
      <sz val="16"/>
      <name val="Arial"/>
      <family val="2"/>
    </font>
    <font>
      <sz val="13"/>
      <name val="Arial"/>
      <family val="2"/>
    </font>
    <font>
      <sz val="14"/>
      <name val="Arial"/>
      <family val="2"/>
    </font>
    <font>
      <b/>
      <sz val="20"/>
      <name val="Arial"/>
      <family val="2"/>
    </font>
    <font>
      <b/>
      <sz val="20"/>
      <name val="標楷體"/>
      <family val="4"/>
      <charset val="136"/>
    </font>
    <font>
      <sz val="16"/>
      <name val="細明體"/>
      <family val="3"/>
      <charset val="136"/>
    </font>
    <font>
      <sz val="12"/>
      <color indexed="8"/>
      <name val="新細明體"/>
      <family val="1"/>
      <charset val="136"/>
    </font>
    <font>
      <b/>
      <sz val="12"/>
      <color indexed="8"/>
      <name val="新細明體"/>
      <family val="1"/>
      <charset val="136"/>
    </font>
    <font>
      <sz val="14"/>
      <name val="新細明體"/>
      <family val="1"/>
      <charset val="136"/>
    </font>
    <font>
      <sz val="10"/>
      <color indexed="8"/>
      <name val="新細明體"/>
      <family val="1"/>
      <charset val="136"/>
    </font>
    <font>
      <sz val="12"/>
      <color indexed="8"/>
      <name val="Arial"/>
      <family val="2"/>
    </font>
    <font>
      <b/>
      <sz val="10"/>
      <color indexed="8"/>
      <name val="新細明體"/>
      <family val="1"/>
      <charset val="136"/>
    </font>
    <font>
      <sz val="11"/>
      <color indexed="8"/>
      <name val="新細明體"/>
      <family val="1"/>
      <charset val="136"/>
    </font>
    <font>
      <sz val="8"/>
      <name val="新細明體"/>
      <family val="1"/>
      <charset val="136"/>
    </font>
    <font>
      <sz val="8"/>
      <color indexed="8"/>
      <name val="新細明體"/>
      <family val="1"/>
      <charset val="136"/>
    </font>
    <font>
      <b/>
      <sz val="10"/>
      <name val="新細明體"/>
      <family val="1"/>
      <charset val="136"/>
    </font>
    <font>
      <sz val="12"/>
      <color indexed="8"/>
      <name val="標楷體"/>
      <family val="4"/>
      <charset val="136"/>
    </font>
    <font>
      <sz val="14"/>
      <color indexed="8"/>
      <name val="新細明體"/>
      <family val="1"/>
      <charset val="136"/>
    </font>
    <font>
      <sz val="12"/>
      <color indexed="8"/>
      <name val="Times New Roman"/>
      <family val="1"/>
    </font>
    <font>
      <sz val="10"/>
      <name val="新細明體"/>
      <family val="1"/>
      <charset val="136"/>
    </font>
    <font>
      <sz val="9"/>
      <color indexed="8"/>
      <name val="新細明體"/>
      <family val="1"/>
      <charset val="136"/>
    </font>
    <font>
      <sz val="12"/>
      <color indexed="60"/>
      <name val="細明體"/>
      <family val="3"/>
      <charset val="136"/>
    </font>
    <font>
      <b/>
      <sz val="11"/>
      <name val="標楷體"/>
      <family val="4"/>
      <charset val="136"/>
    </font>
    <font>
      <sz val="16"/>
      <color indexed="8"/>
      <name val="新細明體"/>
      <family val="1"/>
      <charset val="136"/>
    </font>
    <font>
      <b/>
      <sz val="16"/>
      <name val="@標楷體"/>
      <family val="4"/>
      <charset val="136"/>
    </font>
    <font>
      <b/>
      <sz val="14"/>
      <name val="新細明體"/>
      <family val="1"/>
      <charset val="136"/>
    </font>
    <font>
      <sz val="12"/>
      <name val="Arial"/>
      <family val="2"/>
    </font>
    <font>
      <sz val="12"/>
      <color indexed="9"/>
      <name val="新細明體"/>
      <family val="1"/>
      <charset val="136"/>
    </font>
    <font>
      <sz val="12"/>
      <color indexed="60"/>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6"/>
      <color indexed="8"/>
      <name val="標楷體"/>
      <family val="4"/>
      <charset val="136"/>
    </font>
    <font>
      <sz val="12"/>
      <color indexed="8"/>
      <name val="標楷體"/>
      <family val="4"/>
      <charset val="136"/>
    </font>
    <font>
      <sz val="16"/>
      <color indexed="8"/>
      <name val="標楷體"/>
      <family val="4"/>
      <charset val="136"/>
    </font>
    <font>
      <sz val="16"/>
      <color indexed="8"/>
      <name val="Calibri"/>
      <family val="2"/>
    </font>
    <font>
      <sz val="16"/>
      <color indexed="8"/>
      <name val="細明體"/>
      <family val="3"/>
      <charset val="136"/>
    </font>
    <font>
      <sz val="12"/>
      <color theme="1"/>
      <name val="新細明體"/>
      <family val="1"/>
      <charset val="136"/>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rgb="FFFFFF00"/>
        <bgColor indexed="64"/>
      </patternFill>
    </fill>
  </fills>
  <borders count="161">
    <border>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20"/>
      </right>
      <top style="thin">
        <color indexed="64"/>
      </top>
      <bottom style="thin">
        <color indexed="64"/>
      </bottom>
      <diagonal/>
    </border>
    <border>
      <left/>
      <right style="medium">
        <color indexed="20"/>
      </right>
      <top/>
      <bottom style="thin">
        <color indexed="64"/>
      </bottom>
      <diagonal/>
    </border>
    <border>
      <left style="thin">
        <color indexed="64"/>
      </left>
      <right style="medium">
        <color indexed="20"/>
      </right>
      <top/>
      <bottom style="thin">
        <color indexed="64"/>
      </bottom>
      <diagonal/>
    </border>
    <border>
      <left style="thin">
        <color indexed="64"/>
      </left>
      <right style="medium">
        <color indexed="20"/>
      </right>
      <top style="thin">
        <color indexed="64"/>
      </top>
      <bottom/>
      <diagonal/>
    </border>
    <border>
      <left style="thin">
        <color indexed="64"/>
      </left>
      <right/>
      <top/>
      <bottom/>
      <diagonal/>
    </border>
    <border>
      <left style="thin">
        <color indexed="64"/>
      </left>
      <right style="thin">
        <color indexed="64"/>
      </right>
      <top/>
      <bottom style="medium">
        <color indexed="36"/>
      </bottom>
      <diagonal/>
    </border>
    <border>
      <left style="thin">
        <color indexed="64"/>
      </left>
      <right/>
      <top style="medium">
        <color indexed="36"/>
      </top>
      <bottom style="thin">
        <color indexed="64"/>
      </bottom>
      <diagonal/>
    </border>
    <border>
      <left style="thin">
        <color indexed="64"/>
      </left>
      <right style="medium">
        <color indexed="36"/>
      </right>
      <top style="medium">
        <color indexed="36"/>
      </top>
      <bottom style="thin">
        <color indexed="64"/>
      </bottom>
      <diagonal/>
    </border>
    <border>
      <left style="thin">
        <color indexed="64"/>
      </left>
      <right style="medium">
        <color indexed="36"/>
      </right>
      <top/>
      <bottom style="thin">
        <color indexed="64"/>
      </bottom>
      <diagonal/>
    </border>
    <border>
      <left style="thin">
        <color indexed="64"/>
      </left>
      <right style="medium">
        <color indexed="36"/>
      </right>
      <top style="thin">
        <color indexed="64"/>
      </top>
      <bottom style="thin">
        <color indexed="64"/>
      </bottom>
      <diagonal/>
    </border>
    <border>
      <left style="thin">
        <color indexed="64"/>
      </left>
      <right style="medium">
        <color indexed="36"/>
      </right>
      <top style="thin">
        <color indexed="64"/>
      </top>
      <bottom/>
      <diagonal/>
    </border>
    <border>
      <left style="thin">
        <color indexed="64"/>
      </left>
      <right style="thin">
        <color indexed="64"/>
      </right>
      <top style="thin">
        <color indexed="64"/>
      </top>
      <bottom style="medium">
        <color indexed="36"/>
      </bottom>
      <diagonal/>
    </border>
    <border>
      <left style="thin">
        <color indexed="64"/>
      </left>
      <right style="medium">
        <color indexed="36"/>
      </right>
      <top style="thin">
        <color indexed="64"/>
      </top>
      <bottom style="medium">
        <color indexed="36"/>
      </bottom>
      <diagonal/>
    </border>
    <border>
      <left/>
      <right style="thin">
        <color indexed="64"/>
      </right>
      <top style="thin">
        <color indexed="64"/>
      </top>
      <bottom style="medium">
        <color indexed="36"/>
      </bottom>
      <diagonal/>
    </border>
    <border>
      <left/>
      <right style="medium">
        <color indexed="36"/>
      </right>
      <top style="medium">
        <color indexed="36"/>
      </top>
      <bottom style="thin">
        <color indexed="64"/>
      </bottom>
      <diagonal/>
    </border>
    <border>
      <left/>
      <right style="medium">
        <color indexed="36"/>
      </right>
      <top/>
      <bottom style="thin">
        <color indexed="64"/>
      </bottom>
      <diagonal/>
    </border>
    <border>
      <left style="thin">
        <color indexed="64"/>
      </left>
      <right style="medium">
        <color indexed="20"/>
      </right>
      <top/>
      <bottom style="medium">
        <color indexed="36"/>
      </bottom>
      <diagonal/>
    </border>
    <border>
      <left style="thin">
        <color indexed="64"/>
      </left>
      <right/>
      <top style="thin">
        <color indexed="64"/>
      </top>
      <bottom style="medium">
        <color indexed="36"/>
      </bottom>
      <diagonal/>
    </border>
    <border>
      <left style="thin">
        <color indexed="64"/>
      </left>
      <right style="medium">
        <color indexed="36"/>
      </right>
      <top/>
      <bottom style="medium">
        <color indexed="36"/>
      </bottom>
      <diagonal/>
    </border>
    <border>
      <left style="medium">
        <color indexed="36"/>
      </left>
      <right style="medium">
        <color indexed="20"/>
      </right>
      <top style="medium">
        <color indexed="36"/>
      </top>
      <bottom style="medium">
        <color indexed="20"/>
      </bottom>
      <diagonal/>
    </border>
    <border>
      <left style="thin">
        <color indexed="64"/>
      </left>
      <right/>
      <top/>
      <bottom style="medium">
        <color indexed="36"/>
      </bottom>
      <diagonal/>
    </border>
    <border>
      <left style="thin">
        <color indexed="64"/>
      </left>
      <right style="medium">
        <color indexed="36"/>
      </right>
      <top style="thin">
        <color indexed="64"/>
      </top>
      <bottom style="thin">
        <color indexed="8"/>
      </bottom>
      <diagonal/>
    </border>
    <border>
      <left/>
      <right style="medium">
        <color indexed="36"/>
      </right>
      <top style="thin">
        <color indexed="64"/>
      </top>
      <bottom style="thin">
        <color indexed="64"/>
      </bottom>
      <diagonal/>
    </border>
    <border>
      <left/>
      <right style="medium">
        <color indexed="36"/>
      </right>
      <top style="thin">
        <color indexed="64"/>
      </top>
      <bottom style="medium">
        <color indexed="36"/>
      </bottom>
      <diagonal/>
    </border>
    <border>
      <left/>
      <right style="medium">
        <color indexed="36"/>
      </right>
      <top style="thin">
        <color indexed="64"/>
      </top>
      <bottom/>
      <diagonal/>
    </border>
    <border>
      <left/>
      <right style="medium">
        <color indexed="36"/>
      </right>
      <top/>
      <bottom style="medium">
        <color indexed="36"/>
      </bottom>
      <diagonal/>
    </border>
    <border>
      <left style="thin">
        <color indexed="64"/>
      </left>
      <right style="medium">
        <color indexed="36"/>
      </right>
      <top style="thin">
        <color indexed="8"/>
      </top>
      <bottom style="thin">
        <color indexed="64"/>
      </bottom>
      <diagonal/>
    </border>
    <border>
      <left style="thin">
        <color indexed="64"/>
      </left>
      <right style="medium">
        <color indexed="36"/>
      </right>
      <top/>
      <bottom/>
      <diagonal/>
    </border>
    <border>
      <left style="thin">
        <color indexed="64"/>
      </left>
      <right style="thin">
        <color indexed="64"/>
      </right>
      <top style="medium">
        <color indexed="36"/>
      </top>
      <bottom style="thin">
        <color indexed="64"/>
      </bottom>
      <diagonal/>
    </border>
    <border>
      <left/>
      <right style="thin">
        <color indexed="64"/>
      </right>
      <top/>
      <bottom style="medium">
        <color indexed="36"/>
      </bottom>
      <diagonal/>
    </border>
    <border>
      <left style="medium">
        <color indexed="36"/>
      </left>
      <right style="thin">
        <color indexed="64"/>
      </right>
      <top style="thin">
        <color indexed="64"/>
      </top>
      <bottom style="thin">
        <color indexed="64"/>
      </bottom>
      <diagonal/>
    </border>
    <border>
      <left style="thin">
        <color indexed="64"/>
      </left>
      <right style="medium">
        <color indexed="20"/>
      </right>
      <top style="medium">
        <color indexed="36"/>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36"/>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style="medium">
        <color indexed="64"/>
      </right>
      <top/>
      <bottom/>
      <diagonal/>
    </border>
    <border>
      <left/>
      <right style="thin">
        <color indexed="64"/>
      </right>
      <top style="medium">
        <color indexed="36"/>
      </top>
      <bottom/>
      <diagonal/>
    </border>
    <border>
      <left style="thin">
        <color indexed="64"/>
      </left>
      <right style="thin">
        <color indexed="64"/>
      </right>
      <top style="medium">
        <color indexed="36"/>
      </top>
      <bottom/>
      <diagonal/>
    </border>
    <border>
      <left style="thin">
        <color indexed="64"/>
      </left>
      <right style="medium">
        <color indexed="36"/>
      </right>
      <top style="medium">
        <color indexed="36"/>
      </top>
      <bottom/>
      <diagonal/>
    </border>
    <border>
      <left/>
      <right style="thin">
        <color indexed="64"/>
      </right>
      <top style="medium">
        <color indexed="36"/>
      </top>
      <bottom style="thin">
        <color indexed="64"/>
      </bottom>
      <diagonal/>
    </border>
    <border>
      <left style="medium">
        <color indexed="36"/>
      </left>
      <right/>
      <top style="medium">
        <color indexed="36"/>
      </top>
      <bottom style="thin">
        <color indexed="64"/>
      </bottom>
      <diagonal/>
    </border>
    <border>
      <left style="medium">
        <color indexed="36"/>
      </left>
      <right/>
      <top style="thin">
        <color indexed="64"/>
      </top>
      <bottom style="thin">
        <color indexed="64"/>
      </bottom>
      <diagonal/>
    </border>
    <border>
      <left style="medium">
        <color indexed="36"/>
      </left>
      <right/>
      <top style="thin">
        <color indexed="64"/>
      </top>
      <bottom/>
      <diagonal/>
    </border>
    <border>
      <left style="medium">
        <color indexed="36"/>
      </left>
      <right style="medium">
        <color indexed="36"/>
      </right>
      <top style="medium">
        <color indexed="36"/>
      </top>
      <bottom/>
      <diagonal/>
    </border>
    <border>
      <left style="medium">
        <color indexed="36"/>
      </left>
      <right style="medium">
        <color indexed="36"/>
      </right>
      <top/>
      <bottom style="medium">
        <color indexed="36"/>
      </bottom>
      <diagonal/>
    </border>
    <border>
      <left style="medium">
        <color indexed="36"/>
      </left>
      <right style="medium">
        <color indexed="36"/>
      </right>
      <top/>
      <bottom/>
      <diagonal/>
    </border>
    <border>
      <left style="medium">
        <color indexed="20"/>
      </left>
      <right/>
      <top/>
      <bottom style="thin">
        <color indexed="64"/>
      </bottom>
      <diagonal/>
    </border>
    <border>
      <left style="medium">
        <color indexed="20"/>
      </left>
      <right/>
      <top style="thin">
        <color indexed="64"/>
      </top>
      <bottom style="thin">
        <color indexed="64"/>
      </bottom>
      <diagonal/>
    </border>
    <border>
      <left style="medium">
        <color indexed="20"/>
      </left>
      <right/>
      <top style="thin">
        <color indexed="64"/>
      </top>
      <bottom/>
      <diagonal/>
    </border>
    <border>
      <left style="medium">
        <color indexed="36"/>
      </left>
      <right/>
      <top style="thin">
        <color indexed="64"/>
      </top>
      <bottom style="medium">
        <color indexed="36"/>
      </bottom>
      <diagonal/>
    </border>
    <border>
      <left style="medium">
        <color indexed="36"/>
      </left>
      <right style="thin">
        <color indexed="64"/>
      </right>
      <top style="medium">
        <color indexed="36"/>
      </top>
      <bottom style="thin">
        <color indexed="64"/>
      </bottom>
      <diagonal/>
    </border>
    <border>
      <left style="medium">
        <color indexed="36"/>
      </left>
      <right style="thin">
        <color indexed="64"/>
      </right>
      <top style="thin">
        <color indexed="64"/>
      </top>
      <bottom style="medium">
        <color indexed="36"/>
      </bottom>
      <diagonal/>
    </border>
    <border>
      <left/>
      <right style="medium">
        <color indexed="20"/>
      </right>
      <top style="thin">
        <color indexed="64"/>
      </top>
      <bottom style="thin">
        <color indexed="64"/>
      </bottom>
      <diagonal/>
    </border>
    <border>
      <left style="medium">
        <color indexed="20"/>
      </left>
      <right style="thin">
        <color indexed="64"/>
      </right>
      <top style="medium">
        <color indexed="36"/>
      </top>
      <bottom style="thin">
        <color indexed="64"/>
      </bottom>
      <diagonal/>
    </border>
    <border>
      <left style="medium">
        <color indexed="20"/>
      </left>
      <right style="thin">
        <color indexed="64"/>
      </right>
      <top/>
      <bottom style="thin">
        <color indexed="64"/>
      </bottom>
      <diagonal/>
    </border>
    <border>
      <left style="medium">
        <color indexed="20"/>
      </left>
      <right style="thin">
        <color indexed="64"/>
      </right>
      <top style="thin">
        <color indexed="64"/>
      </top>
      <bottom/>
      <diagonal/>
    </border>
    <border>
      <left style="medium">
        <color indexed="36"/>
      </left>
      <right style="thin">
        <color indexed="64"/>
      </right>
      <top style="thin">
        <color indexed="64"/>
      </top>
      <bottom/>
      <diagonal/>
    </border>
    <border>
      <left/>
      <right style="medium">
        <color indexed="36"/>
      </right>
      <top style="medium">
        <color indexed="36"/>
      </top>
      <bottom/>
      <diagonal/>
    </border>
    <border>
      <left/>
      <right style="medium">
        <color indexed="36"/>
      </right>
      <top/>
      <bottom/>
      <diagonal/>
    </border>
    <border>
      <left/>
      <right/>
      <top/>
      <bottom style="medium">
        <color indexed="36"/>
      </bottom>
      <diagonal/>
    </border>
    <border>
      <left style="medium">
        <color indexed="20"/>
      </left>
      <right style="thin">
        <color indexed="64"/>
      </right>
      <top style="thin">
        <color indexed="64"/>
      </top>
      <bottom style="thin">
        <color indexed="64"/>
      </bottom>
      <diagonal/>
    </border>
    <border>
      <left style="medium">
        <color indexed="20"/>
      </left>
      <right style="thin">
        <color indexed="64"/>
      </right>
      <top style="thin">
        <color indexed="64"/>
      </top>
      <bottom style="medium">
        <color indexed="36"/>
      </bottom>
      <diagonal/>
    </border>
    <border>
      <left style="thin">
        <color indexed="64"/>
      </left>
      <right style="medium">
        <color indexed="20"/>
      </right>
      <top style="thin">
        <color indexed="64"/>
      </top>
      <bottom style="medium">
        <color indexed="36"/>
      </bottom>
      <diagonal/>
    </border>
    <border>
      <left style="medium">
        <color indexed="36"/>
      </left>
      <right style="thin">
        <color indexed="64"/>
      </right>
      <top style="medium">
        <color indexed="36"/>
      </top>
      <bottom/>
      <diagonal/>
    </border>
    <border>
      <left style="medium">
        <color indexed="36"/>
      </left>
      <right style="thin">
        <color indexed="64"/>
      </right>
      <top/>
      <bottom/>
      <diagonal/>
    </border>
    <border>
      <left style="medium">
        <color indexed="36"/>
      </left>
      <right style="thin">
        <color indexed="64"/>
      </right>
      <top/>
      <bottom style="medium">
        <color indexed="36"/>
      </bottom>
      <diagonal/>
    </border>
    <border>
      <left style="medium">
        <color indexed="20"/>
      </left>
      <right style="thin">
        <color indexed="64"/>
      </right>
      <top/>
      <bottom/>
      <diagonal/>
    </border>
    <border>
      <left style="medium">
        <color indexed="20"/>
      </left>
      <right style="thin">
        <color indexed="64"/>
      </right>
      <top/>
      <bottom style="medium">
        <color indexed="36"/>
      </bottom>
      <diagonal/>
    </border>
    <border>
      <left style="medium">
        <color indexed="36"/>
      </left>
      <right style="medium">
        <color indexed="20"/>
      </right>
      <top style="medium">
        <color indexed="20"/>
      </top>
      <bottom style="thin">
        <color indexed="64"/>
      </bottom>
      <diagonal/>
    </border>
    <border>
      <left style="medium">
        <color indexed="36"/>
      </left>
      <right style="medium">
        <color indexed="20"/>
      </right>
      <top style="thin">
        <color indexed="64"/>
      </top>
      <bottom style="thin">
        <color indexed="64"/>
      </bottom>
      <diagonal/>
    </border>
    <border>
      <left style="medium">
        <color indexed="36"/>
      </left>
      <right style="medium">
        <color indexed="20"/>
      </right>
      <top style="thin">
        <color indexed="64"/>
      </top>
      <bottom style="medium">
        <color indexed="36"/>
      </bottom>
      <diagonal/>
    </border>
    <border>
      <left style="medium">
        <color indexed="20"/>
      </left>
      <right/>
      <top style="medium">
        <color indexed="36"/>
      </top>
      <bottom style="thin">
        <color indexed="64"/>
      </bottom>
      <diagonal/>
    </border>
    <border>
      <left style="medium">
        <color indexed="20"/>
      </left>
      <right/>
      <top/>
      <bottom/>
      <diagonal/>
    </border>
    <border>
      <left style="medium">
        <color indexed="20"/>
      </left>
      <right/>
      <top style="thin">
        <color indexed="64"/>
      </top>
      <bottom style="medium">
        <color indexed="36"/>
      </bottom>
      <diagonal/>
    </border>
    <border>
      <left/>
      <right/>
      <top style="thin">
        <color indexed="64"/>
      </top>
      <bottom style="medium">
        <color indexed="36"/>
      </bottom>
      <diagonal/>
    </border>
    <border>
      <left/>
      <right style="medium">
        <color indexed="20"/>
      </right>
      <top style="thin">
        <color indexed="64"/>
      </top>
      <bottom style="medium">
        <color indexed="36"/>
      </bottom>
      <diagonal/>
    </border>
    <border>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diagonal style="thin">
        <color indexed="64"/>
      </diagonal>
    </border>
  </borders>
  <cellStyleXfs count="51">
    <xf numFmtId="0" fontId="0" fillId="0" borderId="0"/>
    <xf numFmtId="0" fontId="30" fillId="2"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51" fillId="12" borderId="0" applyNumberFormat="0" applyBorder="0" applyAlignment="0" applyProtection="0">
      <alignment vertical="center"/>
    </xf>
    <xf numFmtId="0" fontId="51" fillId="9" borderId="0" applyNumberFormat="0" applyBorder="0" applyAlignment="0" applyProtection="0">
      <alignment vertical="center"/>
    </xf>
    <xf numFmtId="0" fontId="51" fillId="10"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1" fillId="0" borderId="0">
      <alignment vertical="center"/>
    </xf>
    <xf numFmtId="0" fontId="71" fillId="0" borderId="0">
      <alignment vertical="center"/>
    </xf>
    <xf numFmtId="0" fontId="30"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52" fillId="16" borderId="0" applyNumberFormat="0" applyBorder="0" applyAlignment="0" applyProtection="0">
      <alignment vertical="center"/>
    </xf>
    <xf numFmtId="0" fontId="31" fillId="0" borderId="1" applyNumberFormat="0" applyFill="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4" fillId="17" borderId="2" applyNumberFormat="0" applyAlignment="0" applyProtection="0">
      <alignment vertical="center"/>
    </xf>
    <xf numFmtId="0" fontId="55" fillId="0" borderId="3" applyNumberFormat="0" applyFill="0" applyAlignment="0" applyProtection="0">
      <alignment vertical="center"/>
    </xf>
    <xf numFmtId="0" fontId="1" fillId="18" borderId="4" applyNumberFormat="0" applyFont="0" applyAlignment="0" applyProtection="0">
      <alignment vertical="center"/>
    </xf>
    <xf numFmtId="0" fontId="56" fillId="0" borderId="0" applyNumberFormat="0" applyFill="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22" borderId="0" applyNumberFormat="0" applyBorder="0" applyAlignment="0" applyProtection="0">
      <alignment vertical="center"/>
    </xf>
    <xf numFmtId="0" fontId="58" fillId="0" borderId="5" applyNumberFormat="0" applyFill="0" applyAlignment="0" applyProtection="0">
      <alignment vertical="center"/>
    </xf>
    <xf numFmtId="0" fontId="59" fillId="0" borderId="6" applyNumberFormat="0" applyFill="0" applyAlignment="0" applyProtection="0">
      <alignment vertical="center"/>
    </xf>
    <xf numFmtId="0" fontId="60" fillId="0" borderId="7" applyNumberFormat="0" applyFill="0" applyAlignment="0" applyProtection="0">
      <alignment vertical="center"/>
    </xf>
    <xf numFmtId="0" fontId="6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1" fillId="7" borderId="2" applyNumberFormat="0" applyAlignment="0" applyProtection="0">
      <alignment vertical="center"/>
    </xf>
    <xf numFmtId="0" fontId="62" fillId="17" borderId="8" applyNumberFormat="0" applyAlignment="0" applyProtection="0">
      <alignment vertical="center"/>
    </xf>
    <xf numFmtId="0" fontId="63" fillId="23" borderId="9" applyNumberFormat="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5" fillId="0" borderId="0" applyNumberFormat="0" applyFill="0" applyBorder="0" applyAlignment="0" applyProtection="0">
      <alignment vertical="center"/>
    </xf>
  </cellStyleXfs>
  <cellXfs count="947">
    <xf numFmtId="0" fontId="0" fillId="0" borderId="0" xfId="0"/>
    <xf numFmtId="0" fontId="2" fillId="0" borderId="0" xfId="0" applyFont="1" applyBorder="1"/>
    <xf numFmtId="0" fontId="6" fillId="0" borderId="0" xfId="0" applyFont="1"/>
    <xf numFmtId="0" fontId="7" fillId="0" borderId="0" xfId="0" applyFont="1"/>
    <xf numFmtId="0" fontId="2" fillId="0" borderId="10" xfId="0" applyFont="1" applyBorder="1"/>
    <xf numFmtId="0" fontId="2" fillId="0" borderId="11" xfId="0" applyFont="1" applyBorder="1" applyAlignment="1">
      <alignment horizontal="center"/>
    </xf>
    <xf numFmtId="0" fontId="5" fillId="0" borderId="10" xfId="0" applyFont="1" applyBorder="1" applyAlignment="1">
      <alignment horizontal="right"/>
    </xf>
    <xf numFmtId="0" fontId="2" fillId="0" borderId="10" xfId="0" applyFont="1" applyBorder="1" applyAlignment="1">
      <alignment horizontal="right"/>
    </xf>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right"/>
    </xf>
    <xf numFmtId="0" fontId="2" fillId="0" borderId="16" xfId="0" applyFont="1" applyBorder="1"/>
    <xf numFmtId="0" fontId="2" fillId="0" borderId="0" xfId="0" applyFont="1"/>
    <xf numFmtId="0" fontId="2" fillId="0" borderId="17" xfId="0" applyFont="1" applyBorder="1"/>
    <xf numFmtId="0" fontId="2" fillId="0" borderId="18" xfId="0" applyFont="1" applyBorder="1" applyAlignment="1">
      <alignment horizontal="right"/>
    </xf>
    <xf numFmtId="0" fontId="2" fillId="0" borderId="0" xfId="0" applyFont="1" applyBorder="1" applyAlignment="1">
      <alignment horizontal="center" shrinkToFit="1"/>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right" vertical="center" shrinkToFit="1"/>
    </xf>
    <xf numFmtId="0" fontId="2" fillId="0" borderId="21" xfId="0" applyFont="1" applyBorder="1" applyAlignment="1">
      <alignment horizontal="right" vertical="center" shrinkToFit="1"/>
    </xf>
    <xf numFmtId="0" fontId="5" fillId="0" borderId="22" xfId="0" applyFont="1" applyBorder="1" applyAlignment="1">
      <alignment horizontal="left"/>
    </xf>
    <xf numFmtId="0" fontId="2" fillId="0" borderId="22" xfId="0" applyFont="1" applyBorder="1" applyAlignment="1">
      <alignment horizontal="left"/>
    </xf>
    <xf numFmtId="0" fontId="0" fillId="0" borderId="23" xfId="0" applyBorder="1" applyAlignment="1">
      <alignment horizontal="center"/>
    </xf>
    <xf numFmtId="0" fontId="0" fillId="0" borderId="24" xfId="0" applyBorder="1" applyAlignment="1">
      <alignment horizontal="center"/>
    </xf>
    <xf numFmtId="0" fontId="0" fillId="0" borderId="23" xfId="0" applyBorder="1"/>
    <xf numFmtId="0" fontId="0" fillId="0" borderId="25" xfId="0" applyBorder="1" applyAlignment="1">
      <alignment horizontal="center"/>
    </xf>
    <xf numFmtId="0" fontId="0" fillId="0" borderId="25" xfId="0" applyBorder="1"/>
    <xf numFmtId="0" fontId="0" fillId="0" borderId="26" xfId="0" applyBorder="1"/>
    <xf numFmtId="0" fontId="0" fillId="0" borderId="27" xfId="0" applyBorder="1"/>
    <xf numFmtId="0" fontId="0" fillId="0" borderId="28" xfId="0" applyBorder="1" applyAlignment="1">
      <alignment horizontal="center"/>
    </xf>
    <xf numFmtId="0" fontId="0" fillId="0" borderId="29" xfId="0" applyBorder="1"/>
    <xf numFmtId="0" fontId="0" fillId="0" borderId="30" xfId="0" applyBorder="1"/>
    <xf numFmtId="0" fontId="0" fillId="0" borderId="24" xfId="0" applyBorder="1"/>
    <xf numFmtId="49" fontId="15" fillId="0" borderId="0" xfId="25" applyNumberFormat="1" applyFont="1" applyBorder="1">
      <alignment vertical="center"/>
    </xf>
    <xf numFmtId="49" fontId="2" fillId="0" borderId="0" xfId="25" applyNumberFormat="1" applyFont="1" applyBorder="1" applyAlignment="1">
      <alignment horizontal="center" vertical="center"/>
    </xf>
    <xf numFmtId="49" fontId="2" fillId="0" borderId="0" xfId="25" applyNumberFormat="1" applyFont="1" applyBorder="1" applyAlignment="1">
      <alignment vertical="center"/>
    </xf>
    <xf numFmtId="49" fontId="2" fillId="0" borderId="0" xfId="25" applyNumberFormat="1" applyFont="1" applyBorder="1" applyAlignment="1">
      <alignment horizontal="right" vertical="center"/>
    </xf>
    <xf numFmtId="49" fontId="2" fillId="0" borderId="0" xfId="25" applyNumberFormat="1" applyFont="1" applyBorder="1">
      <alignment vertical="center"/>
    </xf>
    <xf numFmtId="49" fontId="2" fillId="0" borderId="0" xfId="25" applyNumberFormat="1" applyFont="1" applyFill="1" applyBorder="1" applyAlignment="1">
      <alignment vertical="center"/>
    </xf>
    <xf numFmtId="0" fontId="2" fillId="0" borderId="0" xfId="25" applyNumberFormat="1" applyFont="1" applyBorder="1" applyAlignment="1">
      <alignment vertical="center"/>
    </xf>
    <xf numFmtId="0" fontId="2" fillId="0" borderId="0" xfId="25" applyNumberFormat="1" applyFont="1" applyBorder="1" applyAlignment="1">
      <alignment horizontal="right" vertical="center"/>
    </xf>
    <xf numFmtId="0" fontId="2" fillId="0" borderId="0" xfId="25" applyNumberFormat="1" applyFont="1" applyBorder="1" applyAlignment="1">
      <alignment horizontal="center" vertical="center"/>
    </xf>
    <xf numFmtId="49" fontId="14" fillId="0" borderId="0" xfId="25" applyNumberFormat="1" applyFont="1" applyBorder="1">
      <alignment vertical="center"/>
    </xf>
    <xf numFmtId="0" fontId="2" fillId="0" borderId="0" xfId="25" applyFont="1" applyBorder="1" applyAlignment="1">
      <alignment vertical="center"/>
    </xf>
    <xf numFmtId="0" fontId="12" fillId="0" borderId="0" xfId="25" applyNumberFormat="1" applyFont="1" applyBorder="1" applyAlignment="1">
      <alignment vertical="center" wrapText="1"/>
    </xf>
    <xf numFmtId="0" fontId="13" fillId="0" borderId="0" xfId="25" applyNumberFormat="1" applyFont="1" applyBorder="1" applyAlignment="1">
      <alignment vertical="center" wrapText="1"/>
    </xf>
    <xf numFmtId="0" fontId="0" fillId="0" borderId="0" xfId="0" applyBorder="1" applyAlignment="1"/>
    <xf numFmtId="0" fontId="11" fillId="0" borderId="0" xfId="25" applyFont="1" applyAlignment="1">
      <alignment vertical="center"/>
    </xf>
    <xf numFmtId="0" fontId="2" fillId="0" borderId="0" xfId="25" applyFont="1">
      <alignment vertical="center"/>
    </xf>
    <xf numFmtId="0" fontId="2" fillId="0" borderId="0" xfId="0" applyFont="1" applyAlignment="1">
      <alignment vertical="center" shrinkToFit="1"/>
    </xf>
    <xf numFmtId="0" fontId="2" fillId="0" borderId="0" xfId="25" applyFont="1" applyBorder="1" applyAlignment="1">
      <alignment vertical="center" shrinkToFit="1"/>
    </xf>
    <xf numFmtId="0" fontId="2" fillId="0" borderId="31" xfId="25" applyFont="1" applyBorder="1" applyAlignment="1">
      <alignment vertical="center"/>
    </xf>
    <xf numFmtId="0" fontId="2" fillId="0" borderId="32" xfId="25" applyFont="1" applyBorder="1" applyAlignment="1">
      <alignment vertical="center"/>
    </xf>
    <xf numFmtId="49" fontId="2" fillId="0" borderId="21" xfId="25" applyNumberFormat="1" applyFont="1" applyFill="1" applyBorder="1" applyAlignment="1">
      <alignment vertical="center"/>
    </xf>
    <xf numFmtId="0" fontId="2" fillId="0" borderId="33" xfId="0" applyFont="1" applyBorder="1" applyAlignment="1">
      <alignment horizontal="right" vertical="center" shrinkToFit="1"/>
    </xf>
    <xf numFmtId="0" fontId="2" fillId="0" borderId="33" xfId="25" applyFont="1" applyBorder="1" applyAlignment="1">
      <alignment vertical="center" shrinkToFit="1"/>
    </xf>
    <xf numFmtId="0" fontId="2" fillId="0" borderId="33" xfId="25" applyFont="1" applyBorder="1" applyAlignment="1">
      <alignment horizontal="left" vertical="center" shrinkToFit="1"/>
    </xf>
    <xf numFmtId="49" fontId="2" fillId="0" borderId="34" xfId="25" applyNumberFormat="1" applyFont="1" applyBorder="1" applyAlignment="1">
      <alignment horizontal="center" vertical="center"/>
    </xf>
    <xf numFmtId="49" fontId="2" fillId="0" borderId="35" xfId="25" applyNumberFormat="1" applyFont="1" applyBorder="1" applyAlignment="1">
      <alignment horizontal="center" vertical="center"/>
    </xf>
    <xf numFmtId="49" fontId="2" fillId="0" borderId="35" xfId="25" applyNumberFormat="1" applyFont="1" applyFill="1" applyBorder="1" applyAlignment="1">
      <alignment horizontal="center" vertical="center"/>
    </xf>
    <xf numFmtId="49" fontId="2" fillId="0" borderId="36" xfId="25" applyNumberFormat="1" applyFont="1" applyFill="1" applyBorder="1" applyAlignment="1">
      <alignment vertical="center"/>
    </xf>
    <xf numFmtId="49" fontId="2" fillId="0" borderId="37" xfId="25" applyNumberFormat="1" applyFont="1" applyBorder="1" applyAlignment="1">
      <alignment horizontal="center" vertical="center"/>
    </xf>
    <xf numFmtId="49" fontId="2" fillId="0" borderId="38" xfId="25" applyNumberFormat="1" applyFont="1" applyBorder="1" applyAlignment="1">
      <alignment horizontal="center" vertical="center"/>
    </xf>
    <xf numFmtId="49" fontId="2" fillId="0" borderId="38" xfId="25" applyNumberFormat="1" applyFont="1" applyFill="1" applyBorder="1" applyAlignment="1">
      <alignment horizontal="center" vertical="center"/>
    </xf>
    <xf numFmtId="49" fontId="2" fillId="0" borderId="17" xfId="25" applyNumberFormat="1" applyFont="1" applyFill="1" applyBorder="1" applyAlignment="1">
      <alignment vertical="center"/>
    </xf>
    <xf numFmtId="0" fontId="2" fillId="0" borderId="31" xfId="25" applyNumberFormat="1" applyFont="1" applyBorder="1" applyAlignment="1">
      <alignment horizontal="center" vertical="center"/>
    </xf>
    <xf numFmtId="0" fontId="2" fillId="0" borderId="31" xfId="25" applyNumberFormat="1" applyFont="1" applyFill="1" applyBorder="1" applyAlignment="1">
      <alignment horizontal="center" vertical="center"/>
    </xf>
    <xf numFmtId="0" fontId="21" fillId="0" borderId="30" xfId="0" applyFont="1" applyFill="1" applyBorder="1" applyAlignment="1">
      <alignment horizontal="center" vertical="center" shrinkToFit="1"/>
    </xf>
    <xf numFmtId="0" fontId="21" fillId="0" borderId="30" xfId="0" applyNumberFormat="1" applyFont="1" applyFill="1" applyBorder="1" applyAlignment="1">
      <alignment horizontal="center" vertical="center" shrinkToFit="1"/>
    </xf>
    <xf numFmtId="181" fontId="22" fillId="0" borderId="33" xfId="0" applyNumberFormat="1" applyFont="1" applyFill="1" applyBorder="1" applyAlignment="1">
      <alignment horizontal="center" vertical="center" shrinkToFit="1"/>
    </xf>
    <xf numFmtId="0" fontId="22" fillId="0" borderId="27" xfId="0" applyNumberFormat="1" applyFont="1" applyFill="1" applyBorder="1" applyAlignment="1">
      <alignment horizontal="center" vertical="center"/>
    </xf>
    <xf numFmtId="0" fontId="22" fillId="0" borderId="27" xfId="0" applyNumberFormat="1" applyFont="1" applyFill="1" applyBorder="1" applyAlignment="1">
      <alignment horizontal="center" vertical="center" shrinkToFit="1"/>
    </xf>
    <xf numFmtId="0" fontId="22" fillId="0" borderId="39" xfId="0" applyNumberFormat="1" applyFont="1" applyFill="1" applyBorder="1" applyAlignment="1">
      <alignment horizontal="center" vertical="center"/>
    </xf>
    <xf numFmtId="0" fontId="22" fillId="0" borderId="22" xfId="0" applyNumberFormat="1" applyFont="1" applyFill="1" applyBorder="1" applyAlignment="1">
      <alignment horizontal="center" vertical="center"/>
    </xf>
    <xf numFmtId="181" fontId="22" fillId="0" borderId="40" xfId="0" applyNumberFormat="1" applyFont="1" applyFill="1" applyBorder="1" applyAlignment="1">
      <alignment horizontal="center" vertical="center" shrinkToFit="1"/>
    </xf>
    <xf numFmtId="176" fontId="22" fillId="0" borderId="25" xfId="0" applyNumberFormat="1" applyFont="1" applyFill="1" applyBorder="1" applyAlignment="1">
      <alignment horizontal="center" vertical="center" wrapText="1"/>
    </xf>
    <xf numFmtId="176" fontId="22" fillId="0" borderId="23" xfId="0" applyNumberFormat="1" applyFont="1" applyFill="1" applyBorder="1" applyAlignment="1">
      <alignment horizontal="center" vertical="center" wrapText="1"/>
    </xf>
    <xf numFmtId="176" fontId="22" fillId="0" borderId="23" xfId="0" applyNumberFormat="1" applyFont="1" applyFill="1" applyBorder="1" applyAlignment="1">
      <alignment horizontal="center" vertical="center" shrinkToFit="1"/>
    </xf>
    <xf numFmtId="176" fontId="22" fillId="0" borderId="41" xfId="0" applyNumberFormat="1" applyFont="1" applyFill="1" applyBorder="1" applyAlignment="1">
      <alignment horizontal="center" vertical="center" wrapText="1"/>
    </xf>
    <xf numFmtId="0" fontId="23" fillId="0" borderId="42" xfId="0" applyFont="1" applyFill="1" applyBorder="1" applyAlignment="1">
      <alignment horizontal="center" vertical="center" wrapText="1"/>
    </xf>
    <xf numFmtId="181" fontId="22" fillId="0" borderId="43" xfId="0" applyNumberFormat="1" applyFont="1" applyFill="1" applyBorder="1" applyAlignment="1">
      <alignment horizontal="center" vertical="center" wrapText="1"/>
    </xf>
    <xf numFmtId="178" fontId="20" fillId="0" borderId="29" xfId="0" applyNumberFormat="1" applyFont="1" applyFill="1" applyBorder="1" applyAlignment="1">
      <alignment horizontal="center" vertical="center" shrinkToFit="1"/>
    </xf>
    <xf numFmtId="178" fontId="20" fillId="0" borderId="30" xfId="0" applyNumberFormat="1" applyFont="1" applyFill="1" applyBorder="1" applyAlignment="1">
      <alignment horizontal="center" vertical="center" wrapText="1" shrinkToFit="1"/>
    </xf>
    <xf numFmtId="0" fontId="20" fillId="0" borderId="29" xfId="0" applyNumberFormat="1" applyFont="1" applyFill="1" applyBorder="1" applyAlignment="1">
      <alignment horizontal="center" vertical="center" shrinkToFit="1"/>
    </xf>
    <xf numFmtId="181" fontId="20" fillId="0" borderId="15" xfId="0" applyNumberFormat="1" applyFont="1" applyFill="1" applyBorder="1" applyAlignment="1">
      <alignment horizontal="center" vertical="center" shrinkToFit="1"/>
    </xf>
    <xf numFmtId="0" fontId="21" fillId="0" borderId="29" xfId="0" applyFont="1" applyFill="1" applyBorder="1" applyAlignment="1">
      <alignment horizontal="center" vertical="center" shrinkToFit="1"/>
    </xf>
    <xf numFmtId="177" fontId="21" fillId="0" borderId="29" xfId="0" applyNumberFormat="1" applyFont="1" applyFill="1" applyBorder="1" applyAlignment="1">
      <alignment horizontal="center" vertical="center" shrinkToFit="1"/>
    </xf>
    <xf numFmtId="181" fontId="21" fillId="0" borderId="15" xfId="0" applyNumberFormat="1" applyFont="1" applyFill="1" applyBorder="1" applyAlignment="1">
      <alignment horizontal="center" vertical="center" shrinkToFit="1"/>
    </xf>
    <xf numFmtId="181" fontId="22" fillId="0" borderId="0" xfId="0" applyNumberFormat="1" applyFont="1" applyFill="1" applyBorder="1" applyAlignment="1">
      <alignment horizontal="center" vertical="center" shrinkToFit="1"/>
    </xf>
    <xf numFmtId="0" fontId="21" fillId="0" borderId="29" xfId="0" applyNumberFormat="1" applyFont="1" applyFill="1" applyBorder="1" applyAlignment="1">
      <alignment horizontal="center" vertical="center" shrinkToFit="1"/>
    </xf>
    <xf numFmtId="178" fontId="25" fillId="0" borderId="0" xfId="0" applyNumberFormat="1" applyFont="1" applyFill="1" applyAlignment="1">
      <alignment horizontal="right" vertical="center"/>
    </xf>
    <xf numFmtId="0" fontId="22" fillId="0" borderId="0" xfId="0" applyFont="1" applyFill="1" applyAlignment="1">
      <alignment vertical="center"/>
    </xf>
    <xf numFmtId="0" fontId="22" fillId="0" borderId="0" xfId="0" applyNumberFormat="1" applyFont="1" applyFill="1" applyAlignment="1">
      <alignment vertical="center"/>
    </xf>
    <xf numFmtId="0" fontId="22" fillId="0" borderId="0" xfId="0" applyNumberFormat="1" applyFont="1" applyFill="1" applyAlignment="1">
      <alignment vertical="center" wrapText="1"/>
    </xf>
    <xf numFmtId="0" fontId="22" fillId="0" borderId="0" xfId="0" applyFont="1" applyFill="1" applyAlignment="1">
      <alignment vertical="center" wrapText="1"/>
    </xf>
    <xf numFmtId="0" fontId="7" fillId="0" borderId="0" xfId="0" applyFont="1" applyFill="1" applyAlignment="1">
      <alignment vertical="center"/>
    </xf>
    <xf numFmtId="0" fontId="26" fillId="0" borderId="0" xfId="0" applyNumberFormat="1" applyFont="1" applyFill="1" applyAlignment="1">
      <alignment horizontal="center" vertical="center" shrinkToFit="1"/>
    </xf>
    <xf numFmtId="181" fontId="26" fillId="0" borderId="0" xfId="0" applyNumberFormat="1" applyFont="1" applyFill="1" applyAlignment="1">
      <alignment horizontal="center" vertical="center"/>
    </xf>
    <xf numFmtId="0" fontId="26" fillId="0" borderId="0" xfId="0" applyFont="1" applyFill="1" applyAlignment="1">
      <alignment vertical="center"/>
    </xf>
    <xf numFmtId="177" fontId="19" fillId="0" borderId="27" xfId="0" applyNumberFormat="1" applyFont="1" applyFill="1" applyBorder="1" applyAlignment="1">
      <alignment horizontal="center" vertical="center" shrinkToFit="1"/>
    </xf>
    <xf numFmtId="177" fontId="19" fillId="0" borderId="39" xfId="0" applyNumberFormat="1" applyFont="1" applyFill="1" applyBorder="1" applyAlignment="1">
      <alignment horizontal="center" vertical="center" wrapText="1"/>
    </xf>
    <xf numFmtId="176" fontId="19" fillId="0" borderId="23" xfId="0" applyNumberFormat="1" applyFont="1" applyFill="1" applyBorder="1" applyAlignment="1">
      <alignment horizontal="center" vertical="center" wrapText="1"/>
    </xf>
    <xf numFmtId="176" fontId="19" fillId="0" borderId="23" xfId="0" applyNumberFormat="1" applyFont="1" applyFill="1" applyBorder="1" applyAlignment="1">
      <alignment horizontal="center" vertical="center" shrinkToFit="1"/>
    </xf>
    <xf numFmtId="176" fontId="19" fillId="0" borderId="25" xfId="0" applyNumberFormat="1" applyFont="1" applyFill="1" applyBorder="1" applyAlignment="1">
      <alignment horizontal="center" vertical="center" wrapText="1"/>
    </xf>
    <xf numFmtId="177" fontId="19" fillId="0" borderId="27" xfId="0" applyNumberFormat="1" applyFont="1" applyFill="1" applyBorder="1" applyAlignment="1">
      <alignment horizontal="center" vertical="center" wrapText="1"/>
    </xf>
    <xf numFmtId="177" fontId="21" fillId="0" borderId="44" xfId="0" applyNumberFormat="1" applyFont="1" applyFill="1" applyBorder="1" applyAlignment="1">
      <alignment horizontal="center" vertical="center" shrinkToFit="1"/>
    </xf>
    <xf numFmtId="177" fontId="20" fillId="0" borderId="15" xfId="0" applyNumberFormat="1" applyFont="1" applyFill="1" applyBorder="1" applyAlignment="1">
      <alignment horizontal="center" vertical="center" shrinkToFit="1"/>
    </xf>
    <xf numFmtId="177" fontId="26" fillId="0" borderId="0" xfId="0" applyNumberFormat="1" applyFont="1" applyFill="1" applyAlignment="1">
      <alignment horizontal="center" vertical="center"/>
    </xf>
    <xf numFmtId="178" fontId="20" fillId="0" borderId="45" xfId="0" applyNumberFormat="1" applyFont="1" applyFill="1" applyBorder="1" applyAlignment="1">
      <alignment horizontal="center" vertical="center" wrapText="1" shrinkToFit="1"/>
    </xf>
    <xf numFmtId="49" fontId="6" fillId="0" borderId="23" xfId="0" applyNumberFormat="1" applyFont="1" applyFill="1" applyBorder="1" applyAlignment="1">
      <alignment horizontal="center" vertical="center" shrinkToFit="1"/>
    </xf>
    <xf numFmtId="181" fontId="6" fillId="0" borderId="23" xfId="0" applyNumberFormat="1" applyFont="1" applyFill="1" applyBorder="1" applyAlignment="1">
      <alignment horizontal="center" vertical="center" shrinkToFit="1"/>
    </xf>
    <xf numFmtId="177" fontId="6" fillId="0" borderId="23" xfId="0" applyNumberFormat="1" applyFont="1" applyFill="1" applyBorder="1" applyAlignment="1">
      <alignment vertical="center" shrinkToFit="1"/>
    </xf>
    <xf numFmtId="181" fontId="24" fillId="0" borderId="23" xfId="0" applyNumberFormat="1" applyFont="1" applyFill="1" applyBorder="1" applyAlignment="1">
      <alignment horizontal="center" vertical="center" shrinkToFit="1"/>
    </xf>
    <xf numFmtId="0" fontId="24" fillId="0" borderId="27" xfId="0" applyNumberFormat="1" applyFont="1" applyFill="1" applyBorder="1" applyAlignment="1">
      <alignment horizontal="center" vertical="center" shrinkToFit="1"/>
    </xf>
    <xf numFmtId="0" fontId="24" fillId="0" borderId="27" xfId="0" applyNumberFormat="1" applyFont="1" applyFill="1" applyBorder="1" applyAlignment="1">
      <alignment vertical="center" shrinkToFit="1"/>
    </xf>
    <xf numFmtId="0" fontId="24" fillId="0" borderId="0" xfId="0" applyFont="1" applyFill="1" applyAlignment="1">
      <alignment vertical="center" shrinkToFit="1"/>
    </xf>
    <xf numFmtId="0" fontId="6" fillId="0" borderId="0" xfId="0" applyFont="1" applyFill="1" applyAlignment="1">
      <alignment horizontal="right" vertical="center" shrinkToFit="1"/>
    </xf>
    <xf numFmtId="0" fontId="24" fillId="0" borderId="0" xfId="0" applyFont="1" applyFill="1" applyAlignment="1">
      <alignment horizontal="right" vertical="center" shrinkToFit="1"/>
    </xf>
    <xf numFmtId="181" fontId="6" fillId="0" borderId="27" xfId="0" applyNumberFormat="1" applyFont="1" applyFill="1" applyBorder="1" applyAlignment="1">
      <alignment horizontal="center" vertical="center" shrinkToFit="1"/>
    </xf>
    <xf numFmtId="0" fontId="29" fillId="0" borderId="33" xfId="0" applyFont="1" applyFill="1" applyBorder="1" applyAlignment="1">
      <alignment vertical="center"/>
    </xf>
    <xf numFmtId="0" fontId="26" fillId="0" borderId="33" xfId="0" applyFont="1" applyFill="1" applyBorder="1" applyAlignment="1">
      <alignment vertical="center"/>
    </xf>
    <xf numFmtId="179" fontId="24" fillId="0" borderId="46" xfId="0" applyNumberFormat="1" applyFont="1" applyFill="1" applyBorder="1" applyAlignment="1">
      <alignment vertical="center" shrinkToFit="1"/>
    </xf>
    <xf numFmtId="0" fontId="24" fillId="0" borderId="41" xfId="0" applyNumberFormat="1" applyFont="1" applyFill="1" applyBorder="1" applyAlignment="1">
      <alignment horizontal="center" vertical="center" shrinkToFit="1"/>
    </xf>
    <xf numFmtId="0" fontId="24" fillId="0" borderId="46" xfId="0" applyNumberFormat="1" applyFont="1" applyFill="1" applyBorder="1" applyAlignment="1">
      <alignment horizontal="center" vertical="center" shrinkToFit="1"/>
    </xf>
    <xf numFmtId="181" fontId="22" fillId="0" borderId="47" xfId="0" applyNumberFormat="1" applyFont="1" applyFill="1" applyBorder="1" applyAlignment="1">
      <alignment horizontal="center" vertical="center" shrinkToFit="1"/>
    </xf>
    <xf numFmtId="0" fontId="22" fillId="0" borderId="48" xfId="0" applyNumberFormat="1" applyFont="1" applyFill="1" applyBorder="1" applyAlignment="1">
      <alignment horizontal="center" vertical="center"/>
    </xf>
    <xf numFmtId="181" fontId="22" fillId="0" borderId="49" xfId="0" applyNumberFormat="1" applyFont="1" applyFill="1" applyBorder="1" applyAlignment="1">
      <alignment horizontal="center" vertical="center" shrinkToFit="1"/>
    </xf>
    <xf numFmtId="0" fontId="22" fillId="0" borderId="50" xfId="0" applyNumberFormat="1" applyFont="1" applyFill="1" applyBorder="1" applyAlignment="1">
      <alignment horizontal="center" vertical="center" wrapText="1"/>
    </xf>
    <xf numFmtId="181" fontId="22" fillId="0" borderId="51" xfId="0" applyNumberFormat="1" applyFont="1" applyFill="1" applyBorder="1" applyAlignment="1">
      <alignment horizontal="center" vertical="center" wrapText="1"/>
    </xf>
    <xf numFmtId="0" fontId="1" fillId="0" borderId="0" xfId="19">
      <alignment vertical="center"/>
    </xf>
    <xf numFmtId="0" fontId="1" fillId="0" borderId="0" xfId="19" applyFont="1">
      <alignment vertical="center"/>
    </xf>
    <xf numFmtId="0" fontId="30" fillId="0" borderId="29" xfId="19" applyFont="1" applyBorder="1" applyAlignment="1">
      <alignment horizontal="center" vertical="center" shrinkToFit="1"/>
    </xf>
    <xf numFmtId="0" fontId="33" fillId="0" borderId="29" xfId="19" applyFont="1" applyBorder="1" applyAlignment="1">
      <alignment horizontal="center" vertical="center" shrinkToFit="1"/>
    </xf>
    <xf numFmtId="0" fontId="30" fillId="0" borderId="52"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horizontal="center" vertical="center" wrapText="1"/>
    </xf>
    <xf numFmtId="0" fontId="30" fillId="0" borderId="14" xfId="19" applyFont="1" applyBorder="1" applyAlignment="1">
      <alignment horizontal="center" vertical="center" wrapText="1"/>
    </xf>
    <xf numFmtId="0" fontId="30" fillId="0" borderId="54" xfId="19" applyFont="1" applyBorder="1" applyAlignment="1">
      <alignment horizontal="center" vertical="center" wrapText="1"/>
    </xf>
    <xf numFmtId="0" fontId="30" fillId="0" borderId="24" xfId="19" applyFont="1" applyBorder="1" applyAlignment="1">
      <alignment horizontal="center" vertical="center" shrinkToFit="1"/>
    </xf>
    <xf numFmtId="0" fontId="33" fillId="0" borderId="24" xfId="19" applyFont="1" applyBorder="1" applyAlignment="1">
      <alignment horizontal="center" vertical="center" shrinkToFit="1"/>
    </xf>
    <xf numFmtId="0" fontId="30" fillId="0" borderId="55" xfId="19" applyFont="1" applyBorder="1" applyAlignment="1">
      <alignment horizontal="center" vertical="center" wrapText="1"/>
    </xf>
    <xf numFmtId="0" fontId="30" fillId="0" borderId="52" xfId="19" applyFont="1" applyBorder="1" applyAlignment="1">
      <alignment horizontal="center" vertical="center" wrapText="1"/>
    </xf>
    <xf numFmtId="0" fontId="30" fillId="0" borderId="54" xfId="19" applyFont="1" applyBorder="1" applyAlignment="1">
      <alignment horizontal="center" vertical="center" shrinkToFit="1"/>
    </xf>
    <xf numFmtId="0" fontId="30" fillId="0" borderId="56" xfId="19" applyFont="1" applyBorder="1" applyAlignment="1">
      <alignment horizontal="center" vertical="center" wrapText="1"/>
    </xf>
    <xf numFmtId="0" fontId="30" fillId="0" borderId="56" xfId="19" applyFont="1" applyBorder="1" applyAlignment="1">
      <alignment horizontal="center" vertical="center" shrinkToFit="1"/>
    </xf>
    <xf numFmtId="0" fontId="30" fillId="0" borderId="57" xfId="19" applyFont="1" applyBorder="1" applyAlignment="1">
      <alignment horizontal="center" vertical="center" shrinkToFit="1"/>
    </xf>
    <xf numFmtId="0" fontId="30" fillId="0" borderId="58" xfId="19" applyFont="1" applyBorder="1" applyAlignment="1">
      <alignment horizontal="center" vertical="center" wrapText="1"/>
    </xf>
    <xf numFmtId="0" fontId="1" fillId="0" borderId="0" xfId="19" applyBorder="1">
      <alignment vertical="center"/>
    </xf>
    <xf numFmtId="1" fontId="1" fillId="0" borderId="0" xfId="19" applyNumberFormat="1">
      <alignment vertical="center"/>
    </xf>
    <xf numFmtId="0" fontId="30" fillId="0" borderId="59" xfId="19" applyFont="1" applyBorder="1" applyAlignment="1">
      <alignment horizontal="center" vertical="center" wrapText="1"/>
    </xf>
    <xf numFmtId="0" fontId="30" fillId="0" borderId="60" xfId="19" applyFont="1" applyBorder="1" applyAlignment="1">
      <alignment horizontal="center" vertical="center" wrapText="1"/>
    </xf>
    <xf numFmtId="0" fontId="30" fillId="0" borderId="61" xfId="19" applyFont="1" applyBorder="1" applyAlignment="1">
      <alignment horizontal="center" vertical="center" wrapText="1"/>
    </xf>
    <xf numFmtId="0" fontId="30" fillId="0" borderId="62" xfId="19" applyFont="1" applyBorder="1" applyAlignment="1">
      <alignment horizontal="center" vertical="center" wrapText="1"/>
    </xf>
    <xf numFmtId="0" fontId="30" fillId="0" borderId="63" xfId="19" applyFont="1" applyBorder="1" applyAlignment="1">
      <alignment horizontal="center" vertical="center" shrinkToFit="1"/>
    </xf>
    <xf numFmtId="0" fontId="30" fillId="0" borderId="64" xfId="19" applyFont="1" applyBorder="1" applyAlignment="1">
      <alignment horizontal="center" vertical="center" shrinkToFit="1"/>
    </xf>
    <xf numFmtId="0" fontId="30" fillId="0" borderId="65" xfId="19" applyFont="1" applyBorder="1" applyAlignment="1">
      <alignment horizontal="center" vertical="center" shrinkToFit="1"/>
    </xf>
    <xf numFmtId="0" fontId="30" fillId="0" borderId="66" xfId="19" applyFont="1" applyBorder="1" applyAlignment="1">
      <alignment horizontal="center" vertical="center" shrinkToFit="1"/>
    </xf>
    <xf numFmtId="0" fontId="30" fillId="0" borderId="67" xfId="19" applyFont="1" applyBorder="1" applyAlignment="1">
      <alignment horizontal="center" vertical="center" wrapText="1"/>
    </xf>
    <xf numFmtId="0" fontId="30" fillId="0" borderId="68" xfId="19" applyFont="1" applyBorder="1" applyAlignment="1">
      <alignment horizontal="center" vertical="center" wrapText="1"/>
    </xf>
    <xf numFmtId="0" fontId="30" fillId="0" borderId="69" xfId="19" applyFont="1" applyBorder="1" applyAlignment="1">
      <alignment horizontal="center" vertical="center" wrapText="1"/>
    </xf>
    <xf numFmtId="0" fontId="30" fillId="0" borderId="70" xfId="19" applyFont="1" applyBorder="1" applyAlignment="1">
      <alignment horizontal="center" vertical="center" wrapText="1"/>
    </xf>
    <xf numFmtId="0" fontId="30" fillId="0" borderId="71" xfId="19" applyFont="1" applyBorder="1" applyAlignment="1">
      <alignment horizontal="center" vertical="center" wrapText="1"/>
    </xf>
    <xf numFmtId="0" fontId="30" fillId="0" borderId="72" xfId="19" applyFont="1" applyBorder="1" applyAlignment="1">
      <alignment horizontal="center" vertical="center" wrapText="1"/>
    </xf>
    <xf numFmtId="0" fontId="1" fillId="0" borderId="73" xfId="19" applyBorder="1" applyAlignment="1">
      <alignment horizontal="center" vertical="center" shrinkToFit="1"/>
    </xf>
    <xf numFmtId="0" fontId="30" fillId="0" borderId="71" xfId="19" applyFont="1" applyBorder="1" applyAlignment="1">
      <alignment horizontal="center" vertical="center" shrinkToFit="1"/>
    </xf>
    <xf numFmtId="0" fontId="30" fillId="0" borderId="74" xfId="19" applyFont="1" applyBorder="1" applyAlignment="1">
      <alignment horizontal="center" vertical="center" wrapText="1"/>
    </xf>
    <xf numFmtId="1" fontId="1" fillId="0" borderId="23" xfId="19" applyNumberFormat="1" applyBorder="1">
      <alignment vertical="center"/>
    </xf>
    <xf numFmtId="1" fontId="1" fillId="0" borderId="65" xfId="19" applyNumberFormat="1" applyBorder="1">
      <alignment vertical="center"/>
    </xf>
    <xf numFmtId="0" fontId="38" fillId="0" borderId="29" xfId="19" applyFont="1" applyBorder="1" applyAlignment="1">
      <alignment horizontal="center" vertical="center" shrinkToFit="1"/>
    </xf>
    <xf numFmtId="0" fontId="38" fillId="0" borderId="65" xfId="19" applyFont="1" applyBorder="1" applyAlignment="1">
      <alignment horizontal="center" vertical="center" wrapText="1"/>
    </xf>
    <xf numFmtId="0" fontId="38" fillId="0" borderId="24" xfId="19" applyFont="1" applyBorder="1" applyAlignment="1">
      <alignment horizontal="center" vertical="center" shrinkToFit="1"/>
    </xf>
    <xf numFmtId="0" fontId="38" fillId="0" borderId="14" xfId="19" applyFont="1" applyBorder="1" applyAlignment="1">
      <alignment horizontal="center" vertical="center" wrapText="1"/>
    </xf>
    <xf numFmtId="0" fontId="30" fillId="0" borderId="61" xfId="19" applyFont="1" applyBorder="1" applyAlignment="1">
      <alignment horizontal="center" vertical="center" shrinkToFit="1"/>
    </xf>
    <xf numFmtId="0" fontId="36" fillId="0" borderId="61" xfId="19" applyFont="1" applyBorder="1" applyAlignment="1">
      <alignment horizontal="center" vertical="center" wrapText="1"/>
    </xf>
    <xf numFmtId="0" fontId="36" fillId="0" borderId="63" xfId="19" applyFont="1" applyBorder="1" applyAlignment="1">
      <alignment horizontal="center" vertical="center" wrapText="1"/>
    </xf>
    <xf numFmtId="0" fontId="36" fillId="0" borderId="75" xfId="19" applyFont="1" applyBorder="1" applyAlignment="1">
      <alignment horizontal="center" vertical="center" wrapText="1"/>
    </xf>
    <xf numFmtId="0" fontId="36" fillId="0" borderId="72" xfId="19" applyFont="1" applyBorder="1" applyAlignment="1">
      <alignment horizontal="center" vertical="center" wrapText="1"/>
    </xf>
    <xf numFmtId="0" fontId="30" fillId="0" borderId="76" xfId="19" applyFont="1" applyBorder="1" applyAlignment="1">
      <alignment horizontal="center" vertical="center" wrapText="1"/>
    </xf>
    <xf numFmtId="0" fontId="30" fillId="0" borderId="77" xfId="19" applyFont="1" applyBorder="1" applyAlignment="1">
      <alignment horizontal="center" vertical="center" wrapText="1"/>
    </xf>
    <xf numFmtId="0" fontId="30" fillId="0" borderId="78" xfId="19" applyFont="1" applyBorder="1" applyAlignment="1">
      <alignment horizontal="center" vertical="center" wrapText="1"/>
    </xf>
    <xf numFmtId="0" fontId="30" fillId="0" borderId="63" xfId="19" applyFont="1" applyBorder="1" applyAlignment="1">
      <alignment horizontal="center" vertical="center" wrapText="1"/>
    </xf>
    <xf numFmtId="0" fontId="30" fillId="0" borderId="79" xfId="19" applyFont="1" applyBorder="1" applyAlignment="1">
      <alignment horizontal="center" vertical="center" wrapText="1"/>
    </xf>
    <xf numFmtId="0" fontId="1" fillId="0" borderId="61" xfId="25" applyNumberFormat="1" applyFont="1" applyBorder="1" applyAlignment="1">
      <alignment horizontal="center" vertical="center" shrinkToFit="1"/>
    </xf>
    <xf numFmtId="0" fontId="1" fillId="0" borderId="63" xfId="25" applyNumberFormat="1" applyFont="1" applyBorder="1" applyAlignment="1">
      <alignment horizontal="center" vertical="center" shrinkToFit="1"/>
    </xf>
    <xf numFmtId="0" fontId="36" fillId="0" borderId="80" xfId="19" applyFont="1" applyBorder="1" applyAlignment="1">
      <alignment horizontal="center" vertical="center" wrapText="1"/>
    </xf>
    <xf numFmtId="0" fontId="34" fillId="0" borderId="64" xfId="19" applyFont="1" applyBorder="1" applyAlignment="1">
      <alignment horizontal="center" vertical="center" shrinkToFit="1"/>
    </xf>
    <xf numFmtId="0" fontId="34" fillId="0" borderId="63" xfId="19" applyFont="1" applyBorder="1" applyAlignment="1">
      <alignment horizontal="center" vertical="center" shrinkToFit="1"/>
    </xf>
    <xf numFmtId="0" fontId="34" fillId="0" borderId="72" xfId="19" applyFont="1" applyBorder="1" applyAlignment="1">
      <alignment horizontal="center" vertical="center" shrinkToFit="1"/>
    </xf>
    <xf numFmtId="0" fontId="30" fillId="0" borderId="81" xfId="19" applyFont="1" applyBorder="1" applyAlignment="1">
      <alignment horizontal="center" vertical="center" wrapText="1"/>
    </xf>
    <xf numFmtId="0" fontId="30" fillId="0" borderId="77" xfId="19" applyFont="1" applyBorder="1" applyAlignment="1">
      <alignment horizontal="center" vertical="center" shrinkToFit="1"/>
    </xf>
    <xf numFmtId="0" fontId="38" fillId="0" borderId="14" xfId="19" applyFont="1" applyBorder="1" applyAlignment="1">
      <alignment horizontal="center" vertical="center" shrinkToFit="1"/>
    </xf>
    <xf numFmtId="1" fontId="37" fillId="0" borderId="65" xfId="19" applyNumberFormat="1" applyFont="1" applyBorder="1">
      <alignment vertical="center"/>
    </xf>
    <xf numFmtId="1" fontId="1" fillId="0" borderId="23" xfId="19" applyNumberFormat="1" applyBorder="1" applyAlignment="1">
      <alignment horizontal="right" vertical="center"/>
    </xf>
    <xf numFmtId="1" fontId="1" fillId="0" borderId="65" xfId="19" applyNumberFormat="1" applyBorder="1" applyAlignment="1">
      <alignment horizontal="right" vertical="center"/>
    </xf>
    <xf numFmtId="1" fontId="1" fillId="0" borderId="82" xfId="19" applyNumberFormat="1" applyBorder="1">
      <alignment vertical="center"/>
    </xf>
    <xf numFmtId="1" fontId="1" fillId="0" borderId="82" xfId="19" applyNumberFormat="1" applyBorder="1" applyAlignment="1">
      <alignment horizontal="right" vertical="center"/>
    </xf>
    <xf numFmtId="0" fontId="35" fillId="0" borderId="83" xfId="19" applyFont="1" applyBorder="1" applyAlignment="1">
      <alignment vertical="center" textRotation="255" wrapText="1"/>
    </xf>
    <xf numFmtId="1" fontId="1" fillId="0" borderId="84" xfId="19" applyNumberFormat="1" applyBorder="1">
      <alignment vertical="center"/>
    </xf>
    <xf numFmtId="0" fontId="30" fillId="0" borderId="85" xfId="19" applyFont="1" applyBorder="1" applyAlignment="1">
      <alignment horizontal="center" vertical="center" wrapText="1"/>
    </xf>
    <xf numFmtId="0" fontId="30" fillId="0" borderId="82" xfId="19" applyFont="1" applyBorder="1" applyAlignment="1">
      <alignment horizontal="center" vertical="center" wrapText="1"/>
    </xf>
    <xf numFmtId="0" fontId="6" fillId="0" borderId="45" xfId="0" applyFont="1" applyBorder="1" applyAlignment="1">
      <alignment vertical="center" textRotation="255"/>
    </xf>
    <xf numFmtId="0" fontId="6" fillId="0" borderId="30" xfId="0" applyFont="1" applyBorder="1" applyAlignment="1">
      <alignment vertical="center" textRotation="255"/>
    </xf>
    <xf numFmtId="0" fontId="7" fillId="0" borderId="44" xfId="0" applyFont="1" applyBorder="1" applyAlignment="1">
      <alignment horizontal="center" vertical="center"/>
    </xf>
    <xf numFmtId="0" fontId="6" fillId="0" borderId="86" xfId="0" applyFont="1" applyBorder="1" applyAlignment="1">
      <alignment vertical="center" textRotation="255"/>
    </xf>
    <xf numFmtId="0" fontId="2" fillId="0" borderId="0" xfId="0" applyFont="1" applyBorder="1" applyAlignment="1">
      <alignment horizontal="right" shrinkToFit="1"/>
    </xf>
    <xf numFmtId="0" fontId="2" fillId="0" borderId="0" xfId="0" applyFont="1" applyAlignment="1">
      <alignment horizontal="right"/>
    </xf>
    <xf numFmtId="0" fontId="9" fillId="0" borderId="0" xfId="0" applyFont="1" applyBorder="1" applyAlignment="1">
      <alignment horizontal="right" vertical="center" shrinkToFit="1"/>
    </xf>
    <xf numFmtId="0" fontId="5" fillId="0" borderId="0" xfId="0" applyFont="1" applyBorder="1" applyAlignment="1">
      <alignment horizontal="right" vertical="center" shrinkToFit="1"/>
    </xf>
    <xf numFmtId="0" fontId="9" fillId="0" borderId="53" xfId="0" applyFont="1" applyBorder="1" applyAlignment="1">
      <alignment horizontal="left" vertical="center" shrinkToFit="1"/>
    </xf>
    <xf numFmtId="0" fontId="9" fillId="0" borderId="87" xfId="0" applyFont="1" applyBorder="1" applyAlignment="1">
      <alignment horizontal="right" vertical="center" shrinkToFit="1"/>
    </xf>
    <xf numFmtId="0" fontId="5" fillId="0" borderId="13" xfId="0" applyFont="1" applyBorder="1" applyAlignment="1">
      <alignment horizontal="left" vertical="center" shrinkToFit="1"/>
    </xf>
    <xf numFmtId="0" fontId="5" fillId="0" borderId="58" xfId="0" applyFont="1" applyBorder="1" applyAlignment="1">
      <alignment horizontal="left" vertical="center" shrinkToFit="1"/>
    </xf>
    <xf numFmtId="0" fontId="5" fillId="0" borderId="19" xfId="0" applyFont="1" applyBorder="1" applyAlignment="1">
      <alignment horizontal="left" vertical="center" shrinkToFit="1"/>
    </xf>
    <xf numFmtId="0" fontId="9" fillId="0" borderId="19" xfId="0" applyFont="1" applyBorder="1" applyAlignment="1">
      <alignment horizontal="left" vertical="center" shrinkToFit="1"/>
    </xf>
    <xf numFmtId="0" fontId="5" fillId="0" borderId="52" xfId="0" applyFont="1" applyBorder="1" applyAlignment="1">
      <alignment horizontal="left" vertical="center" shrinkToFit="1"/>
    </xf>
    <xf numFmtId="0" fontId="5" fillId="0" borderId="40" xfId="0" applyFont="1" applyBorder="1" applyAlignment="1">
      <alignment horizontal="right" vertical="center" shrinkToFit="1"/>
    </xf>
    <xf numFmtId="0" fontId="5" fillId="0" borderId="14" xfId="0" applyFont="1" applyBorder="1" applyAlignment="1">
      <alignment horizontal="left" vertical="center" shrinkToFit="1"/>
    </xf>
    <xf numFmtId="0" fontId="5" fillId="0" borderId="53" xfId="0" applyFont="1" applyBorder="1" applyAlignment="1">
      <alignment horizontal="left" vertical="center" shrinkToFit="1"/>
    </xf>
    <xf numFmtId="0" fontId="5" fillId="0" borderId="87" xfId="0" applyFont="1" applyBorder="1" applyAlignment="1">
      <alignment horizontal="right" vertical="center" shrinkToFit="1"/>
    </xf>
    <xf numFmtId="0" fontId="9" fillId="0" borderId="58" xfId="0" applyFont="1" applyBorder="1" applyAlignment="1">
      <alignment horizontal="left" vertical="center" shrinkToFit="1"/>
    </xf>
    <xf numFmtId="0" fontId="2" fillId="0" borderId="88" xfId="0" applyFont="1" applyBorder="1" applyAlignment="1">
      <alignment horizontal="center"/>
    </xf>
    <xf numFmtId="0" fontId="5" fillId="0" borderId="89" xfId="0" applyFont="1" applyBorder="1" applyAlignment="1">
      <alignment horizontal="left" vertical="center" shrinkToFit="1"/>
    </xf>
    <xf numFmtId="0" fontId="5" fillId="0" borderId="22" xfId="0" applyFont="1" applyBorder="1" applyAlignment="1">
      <alignment horizontal="right" vertical="center" shrinkToFit="1"/>
    </xf>
    <xf numFmtId="0" fontId="5" fillId="0" borderId="17" xfId="0" applyFont="1" applyBorder="1" applyAlignment="1">
      <alignment horizontal="left" vertical="center" shrinkToFit="1"/>
    </xf>
    <xf numFmtId="0" fontId="2" fillId="0" borderId="90" xfId="25" applyNumberFormat="1" applyFont="1" applyBorder="1" applyAlignment="1">
      <alignment horizontal="left" vertical="center" shrinkToFit="1"/>
    </xf>
    <xf numFmtId="0" fontId="2" fillId="0" borderId="91" xfId="25" applyNumberFormat="1" applyFont="1" applyBorder="1" applyAlignment="1">
      <alignment horizontal="left" vertical="center" shrinkToFit="1"/>
    </xf>
    <xf numFmtId="1" fontId="37" fillId="0" borderId="23" xfId="19" applyNumberFormat="1" applyFont="1" applyBorder="1" applyAlignment="1">
      <alignment vertical="center" shrinkToFit="1"/>
    </xf>
    <xf numFmtId="1" fontId="1" fillId="0" borderId="38" xfId="19" applyNumberFormat="1" applyBorder="1" applyAlignment="1">
      <alignment horizontal="right" vertical="center"/>
    </xf>
    <xf numFmtId="1" fontId="1" fillId="0" borderId="92" xfId="19" applyNumberFormat="1" applyBorder="1">
      <alignment vertical="center"/>
    </xf>
    <xf numFmtId="1" fontId="1" fillId="0" borderId="0" xfId="19" applyNumberFormat="1" applyBorder="1">
      <alignment vertical="center"/>
    </xf>
    <xf numFmtId="1" fontId="1" fillId="0" borderId="74" xfId="19" applyNumberFormat="1" applyBorder="1">
      <alignment vertical="center"/>
    </xf>
    <xf numFmtId="1" fontId="1" fillId="0" borderId="29" xfId="19" applyNumberFormat="1" applyBorder="1" applyAlignment="1">
      <alignment horizontal="right" vertical="center"/>
    </xf>
    <xf numFmtId="1" fontId="1" fillId="0" borderId="65" xfId="19" applyNumberFormat="1" applyBorder="1" applyAlignment="1">
      <alignment vertical="center" shrinkToFit="1"/>
    </xf>
    <xf numFmtId="1" fontId="37" fillId="0" borderId="52" xfId="19" applyNumberFormat="1" applyFont="1" applyBorder="1" applyAlignment="1">
      <alignment vertical="center" shrinkToFit="1"/>
    </xf>
    <xf numFmtId="1" fontId="37" fillId="0" borderId="82" xfId="19" applyNumberFormat="1" applyFont="1" applyBorder="1" applyAlignment="1">
      <alignment vertical="center" shrinkToFit="1"/>
    </xf>
    <xf numFmtId="0" fontId="2" fillId="0" borderId="90" xfId="25" applyNumberFormat="1" applyFont="1" applyBorder="1" applyAlignment="1">
      <alignment vertical="center" shrinkToFit="1"/>
    </xf>
    <xf numFmtId="0" fontId="2" fillId="0" borderId="40" xfId="25" applyNumberFormat="1" applyFont="1" applyBorder="1" applyAlignment="1">
      <alignment horizontal="right" vertical="center" shrinkToFit="1"/>
    </xf>
    <xf numFmtId="0" fontId="2" fillId="0" borderId="91" xfId="25" applyNumberFormat="1" applyFont="1" applyBorder="1" applyAlignment="1">
      <alignment horizontal="right" vertical="center" shrinkToFit="1"/>
    </xf>
    <xf numFmtId="0" fontId="2" fillId="0" borderId="93" xfId="25" applyNumberFormat="1" applyFont="1" applyBorder="1" applyAlignment="1">
      <alignment vertical="center" shrinkToFit="1"/>
    </xf>
    <xf numFmtId="0" fontId="2" fillId="0" borderId="40" xfId="25" applyNumberFormat="1" applyFont="1" applyBorder="1" applyAlignment="1">
      <alignment horizontal="left" vertical="center" shrinkToFit="1"/>
    </xf>
    <xf numFmtId="0" fontId="2" fillId="0" borderId="93" xfId="25" applyNumberFormat="1" applyFont="1" applyBorder="1" applyAlignment="1">
      <alignment horizontal="left" vertical="center" shrinkToFit="1"/>
    </xf>
    <xf numFmtId="0" fontId="2" fillId="0" borderId="94" xfId="25" applyNumberFormat="1" applyFont="1" applyBorder="1" applyAlignment="1">
      <alignment horizontal="left" vertical="center" shrinkToFit="1"/>
    </xf>
    <xf numFmtId="177" fontId="22" fillId="0" borderId="95" xfId="0" applyNumberFormat="1" applyFont="1" applyFill="1" applyBorder="1" applyAlignment="1">
      <alignment horizontal="center" vertical="center" shrinkToFit="1"/>
    </xf>
    <xf numFmtId="0" fontId="24" fillId="0" borderId="23" xfId="0" applyNumberFormat="1" applyFont="1" applyFill="1" applyBorder="1" applyAlignment="1">
      <alignment horizontal="right" vertical="center" shrinkToFit="1"/>
    </xf>
    <xf numFmtId="0" fontId="24" fillId="0" borderId="27" xfId="0" applyNumberFormat="1" applyFont="1" applyFill="1" applyBorder="1" applyAlignment="1">
      <alignment horizontal="right" vertical="center"/>
    </xf>
    <xf numFmtId="0" fontId="24" fillId="0" borderId="27" xfId="0" applyNumberFormat="1" applyFont="1" applyFill="1" applyBorder="1" applyAlignment="1">
      <alignment horizontal="right" vertical="center" shrinkToFit="1"/>
    </xf>
    <xf numFmtId="0" fontId="30" fillId="0" borderId="0" xfId="23" applyFont="1" applyBorder="1">
      <alignment vertical="center"/>
    </xf>
    <xf numFmtId="0" fontId="1" fillId="0" borderId="0" xfId="23">
      <alignment vertical="center"/>
    </xf>
    <xf numFmtId="0" fontId="30" fillId="0" borderId="0" xfId="23" applyFont="1" applyBorder="1" applyAlignment="1">
      <alignment horizontal="left" vertical="center"/>
    </xf>
    <xf numFmtId="0" fontId="30" fillId="0" borderId="0" xfId="23" applyFont="1" applyAlignment="1">
      <alignment horizontal="left" vertical="center"/>
    </xf>
    <xf numFmtId="0" fontId="30" fillId="0" borderId="0" xfId="23" applyFont="1" applyBorder="1" applyAlignment="1">
      <alignment vertical="center"/>
    </xf>
    <xf numFmtId="177" fontId="5" fillId="0" borderId="0" xfId="23" applyNumberFormat="1" applyFont="1" applyBorder="1" applyAlignment="1">
      <alignment vertical="center"/>
    </xf>
    <xf numFmtId="0" fontId="40" fillId="0" borderId="0" xfId="23" applyFont="1" applyBorder="1" applyAlignment="1">
      <alignment vertical="center"/>
    </xf>
    <xf numFmtId="0" fontId="5" fillId="0" borderId="0" xfId="23" applyFont="1" applyBorder="1" applyAlignment="1">
      <alignment vertical="center"/>
    </xf>
    <xf numFmtId="0" fontId="30" fillId="0" borderId="13" xfId="23" applyFont="1" applyBorder="1" applyAlignment="1">
      <alignment horizontal="center" vertical="center" wrapText="1"/>
    </xf>
    <xf numFmtId="0" fontId="1" fillId="0" borderId="0" xfId="23" applyAlignment="1">
      <alignment horizontal="left" vertical="center" indent="10"/>
    </xf>
    <xf numFmtId="0" fontId="45" fillId="0" borderId="0" xfId="23" applyFont="1" applyAlignment="1">
      <alignment horizontal="left" vertical="center" indent="10"/>
    </xf>
    <xf numFmtId="0" fontId="41" fillId="0" borderId="22" xfId="23" applyFont="1" applyBorder="1" applyAlignment="1">
      <alignment horizontal="left" vertical="center" wrapText="1"/>
    </xf>
    <xf numFmtId="184" fontId="5" fillId="0" borderId="86" xfId="23" applyNumberFormat="1" applyFont="1" applyBorder="1" applyAlignment="1">
      <alignment vertical="center" shrinkToFit="1"/>
    </xf>
    <xf numFmtId="184" fontId="5" fillId="0" borderId="46" xfId="23" applyNumberFormat="1" applyFont="1" applyBorder="1" applyAlignment="1">
      <alignment vertical="center" shrinkToFit="1"/>
    </xf>
    <xf numFmtId="184" fontId="5" fillId="0" borderId="96" xfId="23" applyNumberFormat="1" applyFont="1" applyBorder="1" applyAlignment="1">
      <alignment vertical="center" shrinkToFit="1"/>
    </xf>
    <xf numFmtId="184" fontId="5" fillId="0" borderId="52" xfId="23" applyNumberFormat="1" applyFont="1" applyBorder="1" applyAlignment="1">
      <alignment vertical="center" shrinkToFit="1"/>
    </xf>
    <xf numFmtId="184" fontId="1" fillId="0" borderId="86" xfId="23" applyNumberFormat="1" applyBorder="1" applyAlignment="1">
      <alignment vertical="center" shrinkToFit="1"/>
    </xf>
    <xf numFmtId="184" fontId="1" fillId="0" borderId="46" xfId="23" applyNumberFormat="1" applyBorder="1" applyAlignment="1">
      <alignment vertical="center" shrinkToFit="1"/>
    </xf>
    <xf numFmtId="184" fontId="1" fillId="0" borderId="96" xfId="23" applyNumberFormat="1" applyBorder="1" applyAlignment="1">
      <alignment vertical="center" shrinkToFit="1"/>
    </xf>
    <xf numFmtId="184" fontId="1" fillId="0" borderId="52" xfId="23" applyNumberFormat="1" applyBorder="1" applyAlignment="1">
      <alignment vertical="center" shrinkToFit="1"/>
    </xf>
    <xf numFmtId="184" fontId="0" fillId="0" borderId="86" xfId="23" applyNumberFormat="1" applyFont="1" applyBorder="1" applyAlignment="1">
      <alignment vertical="center" shrinkToFit="1"/>
    </xf>
    <xf numFmtId="184" fontId="0" fillId="0" borderId="46" xfId="23" applyNumberFormat="1" applyFont="1" applyBorder="1" applyAlignment="1">
      <alignment vertical="center" shrinkToFit="1"/>
    </xf>
    <xf numFmtId="184" fontId="0" fillId="0" borderId="96" xfId="23" applyNumberFormat="1" applyFont="1" applyBorder="1" applyAlignment="1">
      <alignment vertical="center" shrinkToFit="1"/>
    </xf>
    <xf numFmtId="184" fontId="0" fillId="0" borderId="52" xfId="23" applyNumberFormat="1" applyFont="1" applyBorder="1" applyAlignment="1">
      <alignment vertical="center" shrinkToFit="1"/>
    </xf>
    <xf numFmtId="184" fontId="30" fillId="0" borderId="86" xfId="23" applyNumberFormat="1" applyFont="1" applyBorder="1" applyAlignment="1">
      <alignment vertical="center" shrinkToFit="1"/>
    </xf>
    <xf numFmtId="184" fontId="30" fillId="0" borderId="46" xfId="23" applyNumberFormat="1" applyFont="1" applyBorder="1" applyAlignment="1">
      <alignment vertical="center" shrinkToFit="1"/>
    </xf>
    <xf numFmtId="184" fontId="30" fillId="0" borderId="58" xfId="23" applyNumberFormat="1" applyFont="1" applyBorder="1" applyAlignment="1">
      <alignment vertical="center" shrinkToFit="1"/>
    </xf>
    <xf numFmtId="184" fontId="1" fillId="0" borderId="58" xfId="23" applyNumberFormat="1" applyBorder="1" applyAlignment="1">
      <alignment vertical="center" shrinkToFit="1"/>
    </xf>
    <xf numFmtId="184" fontId="0" fillId="0" borderId="58" xfId="23" applyNumberFormat="1" applyFont="1" applyBorder="1" applyAlignment="1">
      <alignment vertical="center" shrinkToFit="1"/>
    </xf>
    <xf numFmtId="184" fontId="5" fillId="0" borderId="58" xfId="23" applyNumberFormat="1" applyFont="1" applyBorder="1" applyAlignment="1">
      <alignment vertical="center" shrinkToFit="1"/>
    </xf>
    <xf numFmtId="0" fontId="41" fillId="0" borderId="97" xfId="23" applyFont="1" applyBorder="1" applyAlignment="1">
      <alignment vertical="center"/>
    </xf>
    <xf numFmtId="0" fontId="30" fillId="0" borderId="0" xfId="23" applyFont="1" applyBorder="1" applyAlignment="1">
      <alignment vertical="center" textRotation="255"/>
    </xf>
    <xf numFmtId="0" fontId="1" fillId="0" borderId="0" xfId="23" applyFont="1" applyBorder="1" applyAlignment="1">
      <alignment vertical="center"/>
    </xf>
    <xf numFmtId="0" fontId="41" fillId="0" borderId="0" xfId="23" applyFont="1" applyBorder="1" applyAlignment="1">
      <alignment horizontal="center" vertical="center"/>
    </xf>
    <xf numFmtId="0" fontId="1" fillId="0" borderId="0" xfId="23" applyAlignment="1">
      <alignment vertical="center"/>
    </xf>
    <xf numFmtId="0" fontId="0" fillId="0" borderId="0" xfId="0" applyAlignment="1"/>
    <xf numFmtId="0" fontId="0" fillId="0" borderId="98" xfId="0" applyBorder="1"/>
    <xf numFmtId="0" fontId="2" fillId="0" borderId="33" xfId="0" applyFont="1" applyBorder="1" applyAlignment="1">
      <alignment vertical="top"/>
    </xf>
    <xf numFmtId="14" fontId="2" fillId="0" borderId="33" xfId="0" applyNumberFormat="1" applyFont="1" applyBorder="1" applyAlignment="1">
      <alignment vertical="top"/>
    </xf>
    <xf numFmtId="0" fontId="2" fillId="0" borderId="33" xfId="0" applyFont="1" applyBorder="1" applyAlignment="1">
      <alignment horizontal="right" vertical="top"/>
    </xf>
    <xf numFmtId="1" fontId="30" fillId="0" borderId="0" xfId="23" applyNumberFormat="1" applyFont="1" applyBorder="1" applyAlignment="1">
      <alignment horizontal="left" vertical="center" shrinkToFit="1"/>
    </xf>
    <xf numFmtId="1" fontId="43" fillId="0" borderId="97" xfId="23" applyNumberFormat="1" applyFont="1" applyBorder="1" applyAlignment="1">
      <alignment horizontal="left" vertical="center" shrinkToFit="1"/>
    </xf>
    <xf numFmtId="1" fontId="43" fillId="0" borderId="41" xfId="23" applyNumberFormat="1" applyFont="1" applyBorder="1" applyAlignment="1">
      <alignment horizontal="left" vertical="center" shrinkToFit="1"/>
    </xf>
    <xf numFmtId="1" fontId="43" fillId="0" borderId="43" xfId="23" applyNumberFormat="1" applyFont="1" applyBorder="1" applyAlignment="1">
      <alignment horizontal="left" vertical="center" shrinkToFit="1"/>
    </xf>
    <xf numFmtId="1" fontId="1" fillId="0" borderId="97" xfId="23" applyNumberFormat="1" applyBorder="1" applyAlignment="1">
      <alignment horizontal="left" vertical="center" shrinkToFit="1"/>
    </xf>
    <xf numFmtId="1" fontId="1" fillId="0" borderId="41" xfId="23" applyNumberFormat="1" applyBorder="1" applyAlignment="1">
      <alignment horizontal="left" vertical="center" shrinkToFit="1"/>
    </xf>
    <xf numFmtId="1" fontId="1" fillId="0" borderId="43" xfId="23" applyNumberFormat="1" applyBorder="1" applyAlignment="1">
      <alignment horizontal="left" vertical="center" shrinkToFit="1"/>
    </xf>
    <xf numFmtId="1" fontId="1" fillId="0" borderId="40" xfId="23" applyNumberFormat="1" applyBorder="1" applyAlignment="1">
      <alignment horizontal="left" vertical="center" shrinkToFit="1"/>
    </xf>
    <xf numFmtId="0" fontId="44" fillId="0" borderId="39" xfId="23" applyFont="1" applyBorder="1" applyAlignment="1">
      <alignment horizontal="center" vertical="center" wrapText="1"/>
    </xf>
    <xf numFmtId="1" fontId="30" fillId="0" borderId="97" xfId="23" applyNumberFormat="1" applyFont="1" applyBorder="1" applyAlignment="1">
      <alignment horizontal="left" vertical="center" shrinkToFit="1"/>
    </xf>
    <xf numFmtId="1" fontId="30" fillId="0" borderId="41" xfId="23" applyNumberFormat="1" applyFont="1" applyBorder="1" applyAlignment="1">
      <alignment horizontal="left" vertical="center" shrinkToFit="1"/>
    </xf>
    <xf numFmtId="1" fontId="1" fillId="0" borderId="0" xfId="23" applyNumberFormat="1" applyBorder="1" applyAlignment="1">
      <alignment horizontal="left" vertical="center" shrinkToFit="1"/>
    </xf>
    <xf numFmtId="1" fontId="0" fillId="0" borderId="0" xfId="23" applyNumberFormat="1" applyFont="1" applyBorder="1" applyAlignment="1">
      <alignment horizontal="left" vertical="center" shrinkToFit="1"/>
    </xf>
    <xf numFmtId="1" fontId="0" fillId="0" borderId="97" xfId="23" applyNumberFormat="1" applyFont="1" applyBorder="1" applyAlignment="1">
      <alignment horizontal="left" vertical="center" shrinkToFit="1"/>
    </xf>
    <xf numFmtId="1" fontId="0" fillId="0" borderId="41" xfId="23" applyNumberFormat="1" applyFont="1" applyBorder="1" applyAlignment="1">
      <alignment horizontal="left" vertical="center" shrinkToFit="1"/>
    </xf>
    <xf numFmtId="1" fontId="0" fillId="0" borderId="43" xfId="23" applyNumberFormat="1" applyFont="1" applyBorder="1" applyAlignment="1">
      <alignment horizontal="left" vertical="center" shrinkToFit="1"/>
    </xf>
    <xf numFmtId="1" fontId="0" fillId="0" borderId="40" xfId="23" applyNumberFormat="1" applyFont="1" applyBorder="1" applyAlignment="1">
      <alignment horizontal="left" vertical="center" shrinkToFit="1"/>
    </xf>
    <xf numFmtId="0" fontId="0" fillId="0" borderId="45" xfId="0" applyBorder="1"/>
    <xf numFmtId="0" fontId="0" fillId="0" borderId="35" xfId="0" applyBorder="1"/>
    <xf numFmtId="0" fontId="0" fillId="0" borderId="99" xfId="0" applyBorder="1"/>
    <xf numFmtId="0" fontId="33" fillId="0" borderId="97" xfId="23" applyFont="1" applyBorder="1" applyAlignment="1">
      <alignment horizontal="center" vertical="center"/>
    </xf>
    <xf numFmtId="0" fontId="33" fillId="0" borderId="12" xfId="23" applyFont="1" applyBorder="1" applyAlignment="1">
      <alignment horizontal="center" vertical="center" wrapText="1"/>
    </xf>
    <xf numFmtId="0" fontId="33" fillId="0" borderId="42" xfId="23" applyFont="1" applyBorder="1" applyAlignment="1">
      <alignment horizontal="center" vertical="center" wrapText="1"/>
    </xf>
    <xf numFmtId="177" fontId="37" fillId="0" borderId="23" xfId="0" applyNumberFormat="1" applyFont="1" applyFill="1" applyBorder="1" applyAlignment="1">
      <alignment horizontal="center" vertical="center" wrapText="1"/>
    </xf>
    <xf numFmtId="177" fontId="37" fillId="0" borderId="95" xfId="0" applyNumberFormat="1" applyFont="1" applyFill="1" applyBorder="1" applyAlignment="1">
      <alignment horizontal="center" vertical="center" wrapText="1"/>
    </xf>
    <xf numFmtId="177" fontId="37" fillId="0" borderId="27" xfId="0" applyNumberFormat="1" applyFont="1" applyFill="1" applyBorder="1" applyAlignment="1">
      <alignment horizontal="center" vertical="center" wrapText="1"/>
    </xf>
    <xf numFmtId="177" fontId="37" fillId="0" borderId="27" xfId="0" applyNumberFormat="1" applyFont="1" applyFill="1" applyBorder="1" applyAlignment="1">
      <alignment horizontal="center" vertical="center" shrinkToFit="1"/>
    </xf>
    <xf numFmtId="177" fontId="37" fillId="0" borderId="39" xfId="0" applyNumberFormat="1" applyFont="1" applyFill="1" applyBorder="1" applyAlignment="1">
      <alignment horizontal="center" vertical="center" wrapText="1"/>
    </xf>
    <xf numFmtId="0" fontId="44" fillId="0" borderId="96" xfId="23" applyFont="1" applyBorder="1" applyAlignment="1">
      <alignment horizontal="center" vertical="center" wrapText="1"/>
    </xf>
    <xf numFmtId="0" fontId="44" fillId="0" borderId="43" xfId="23" applyFont="1" applyBorder="1" applyAlignment="1">
      <alignment horizontal="center" vertical="center" wrapText="1"/>
    </xf>
    <xf numFmtId="184" fontId="5" fillId="0" borderId="39" xfId="23" applyNumberFormat="1" applyFont="1" applyBorder="1" applyAlignment="1">
      <alignment vertical="center" shrinkToFit="1"/>
    </xf>
    <xf numFmtId="1" fontId="1" fillId="0" borderId="95" xfId="23" applyNumberFormat="1" applyBorder="1" applyAlignment="1">
      <alignment horizontal="left" vertical="center" shrinkToFit="1"/>
    </xf>
    <xf numFmtId="1" fontId="0" fillId="0" borderId="95" xfId="23" applyNumberFormat="1" applyFont="1" applyBorder="1" applyAlignment="1">
      <alignment horizontal="left" vertical="center" shrinkToFit="1"/>
    </xf>
    <xf numFmtId="185" fontId="1" fillId="0" borderId="95" xfId="23" applyNumberFormat="1" applyBorder="1" applyAlignment="1">
      <alignment horizontal="left" vertical="center" shrinkToFit="1"/>
    </xf>
    <xf numFmtId="0" fontId="2" fillId="0" borderId="97" xfId="23" applyFont="1" applyFill="1" applyBorder="1" applyAlignment="1">
      <alignment horizontal="left" vertical="center" shrinkToFit="1"/>
    </xf>
    <xf numFmtId="0" fontId="2" fillId="0" borderId="41" xfId="23" applyFont="1" applyFill="1" applyBorder="1" applyAlignment="1">
      <alignment horizontal="left" vertical="center" shrinkToFit="1"/>
    </xf>
    <xf numFmtId="0" fontId="2" fillId="0" borderId="43" xfId="23" applyFont="1" applyFill="1" applyBorder="1" applyAlignment="1">
      <alignment horizontal="left" vertical="center" shrinkToFit="1"/>
    </xf>
    <xf numFmtId="0" fontId="30" fillId="0" borderId="40" xfId="23" applyFont="1" applyBorder="1" applyAlignment="1">
      <alignment horizontal="left" vertical="center" shrinkToFit="1"/>
    </xf>
    <xf numFmtId="0" fontId="30" fillId="0" borderId="41" xfId="23" applyFont="1" applyBorder="1" applyAlignment="1">
      <alignment horizontal="left" vertical="center" shrinkToFit="1"/>
    </xf>
    <xf numFmtId="0" fontId="30" fillId="0" borderId="43" xfId="23" applyFont="1" applyBorder="1" applyAlignment="1">
      <alignment horizontal="left" vertical="center" shrinkToFit="1"/>
    </xf>
    <xf numFmtId="185" fontId="1" fillId="0" borderId="15" xfId="23" applyNumberFormat="1" applyBorder="1" applyAlignment="1">
      <alignment horizontal="left" vertical="center" shrinkToFit="1"/>
    </xf>
    <xf numFmtId="1" fontId="0" fillId="0" borderId="15" xfId="23" applyNumberFormat="1" applyFont="1" applyBorder="1" applyAlignment="1">
      <alignment horizontal="left" vertical="center" shrinkToFit="1"/>
    </xf>
    <xf numFmtId="1" fontId="1" fillId="0" borderId="15" xfId="23" applyNumberFormat="1" applyBorder="1" applyAlignment="1">
      <alignment horizontal="left" vertical="center" shrinkToFit="1"/>
    </xf>
    <xf numFmtId="1" fontId="1" fillId="0" borderId="39" xfId="23" applyNumberFormat="1" applyBorder="1" applyAlignment="1">
      <alignment horizontal="left" vertical="center" shrinkToFit="1"/>
    </xf>
    <xf numFmtId="1" fontId="0" fillId="0" borderId="39" xfId="23" applyNumberFormat="1" applyFont="1" applyBorder="1" applyAlignment="1">
      <alignment horizontal="left" vertical="center" shrinkToFit="1"/>
    </xf>
    <xf numFmtId="185" fontId="1" fillId="0" borderId="39" xfId="23" applyNumberFormat="1" applyBorder="1" applyAlignment="1">
      <alignment horizontal="left" vertical="center" shrinkToFit="1"/>
    </xf>
    <xf numFmtId="177" fontId="33" fillId="0" borderId="41" xfId="23" applyNumberFormat="1" applyFont="1" applyBorder="1" applyAlignment="1">
      <alignment horizontal="center" vertical="center"/>
    </xf>
    <xf numFmtId="177" fontId="37" fillId="0" borderId="87" xfId="0" applyNumberFormat="1" applyFont="1" applyFill="1" applyBorder="1" applyAlignment="1">
      <alignment horizontal="center" vertical="center" wrapText="1"/>
    </xf>
    <xf numFmtId="177" fontId="37" fillId="0" borderId="43" xfId="0" applyNumberFormat="1" applyFont="1" applyFill="1" applyBorder="1" applyAlignment="1">
      <alignment horizontal="center" vertical="center" wrapText="1"/>
    </xf>
    <xf numFmtId="0" fontId="30" fillId="0" borderId="88" xfId="23" applyFont="1" applyBorder="1" applyAlignment="1">
      <alignment horizontal="center" vertical="center" wrapText="1"/>
    </xf>
    <xf numFmtId="184" fontId="5" fillId="0" borderId="23" xfId="23" applyNumberFormat="1" applyFont="1" applyBorder="1" applyAlignment="1">
      <alignment vertical="center" shrinkToFit="1"/>
    </xf>
    <xf numFmtId="0" fontId="41" fillId="0" borderId="40" xfId="23" applyFont="1" applyBorder="1" applyAlignment="1">
      <alignment vertical="center"/>
    </xf>
    <xf numFmtId="0" fontId="41" fillId="0" borderId="14" xfId="23" applyFont="1" applyBorder="1" applyAlignment="1">
      <alignment vertical="center"/>
    </xf>
    <xf numFmtId="0" fontId="41" fillId="0" borderId="20" xfId="23" applyFont="1" applyBorder="1" applyAlignment="1">
      <alignment vertical="center"/>
    </xf>
    <xf numFmtId="184" fontId="5" fillId="0" borderId="29" xfId="23" applyNumberFormat="1" applyFont="1" applyBorder="1" applyAlignment="1">
      <alignment vertical="center" shrinkToFit="1"/>
    </xf>
    <xf numFmtId="0" fontId="44" fillId="0" borderId="27" xfId="23" applyFont="1" applyBorder="1" applyAlignment="1">
      <alignment horizontal="center" vertical="center" wrapText="1"/>
    </xf>
    <xf numFmtId="0" fontId="44" fillId="0" borderId="91" xfId="23" applyFont="1" applyBorder="1" applyAlignment="1">
      <alignment horizontal="center" vertical="center" wrapText="1"/>
    </xf>
    <xf numFmtId="184" fontId="5" fillId="0" borderId="27" xfId="23" applyNumberFormat="1" applyFont="1" applyBorder="1" applyAlignment="1">
      <alignment vertical="center" shrinkToFit="1"/>
    </xf>
    <xf numFmtId="0" fontId="42" fillId="0" borderId="98" xfId="23" applyFont="1" applyBorder="1" applyAlignment="1">
      <alignment vertical="center" shrinkToFit="1"/>
    </xf>
    <xf numFmtId="1" fontId="1" fillId="0" borderId="23" xfId="23" applyNumberFormat="1" applyBorder="1" applyAlignment="1">
      <alignment horizontal="left" vertical="center" shrinkToFit="1"/>
    </xf>
    <xf numFmtId="1" fontId="0" fillId="0" borderId="23" xfId="23" applyNumberFormat="1" applyFont="1" applyBorder="1" applyAlignment="1">
      <alignment horizontal="left" vertical="center" shrinkToFit="1"/>
    </xf>
    <xf numFmtId="185" fontId="1" fillId="0" borderId="44" xfId="23" applyNumberFormat="1" applyBorder="1" applyAlignment="1">
      <alignment horizontal="left" vertical="center" shrinkToFit="1"/>
    </xf>
    <xf numFmtId="1" fontId="1" fillId="0" borderId="29" xfId="23" applyNumberFormat="1" applyBorder="1" applyAlignment="1">
      <alignment horizontal="left" vertical="center" shrinkToFit="1"/>
    </xf>
    <xf numFmtId="1" fontId="1" fillId="0" borderId="27" xfId="23" applyNumberFormat="1" applyBorder="1" applyAlignment="1">
      <alignment horizontal="left" vertical="center" shrinkToFit="1"/>
    </xf>
    <xf numFmtId="0" fontId="42" fillId="0" borderId="98" xfId="23" applyFont="1" applyBorder="1" applyAlignment="1">
      <alignment horizontal="left" vertical="center" shrinkToFit="1"/>
    </xf>
    <xf numFmtId="1" fontId="0" fillId="0" borderId="29" xfId="23" applyNumberFormat="1" applyFont="1" applyBorder="1" applyAlignment="1">
      <alignment horizontal="left" vertical="center" shrinkToFit="1"/>
    </xf>
    <xf numFmtId="1" fontId="0" fillId="0" borderId="27" xfId="23" applyNumberFormat="1" applyFont="1" applyBorder="1" applyAlignment="1">
      <alignment horizontal="left" vertical="center" shrinkToFit="1"/>
    </xf>
    <xf numFmtId="1" fontId="0" fillId="0" borderId="100" xfId="23" applyNumberFormat="1" applyFont="1" applyBorder="1" applyAlignment="1">
      <alignment horizontal="left" vertical="center" shrinkToFit="1"/>
    </xf>
    <xf numFmtId="0" fontId="44" fillId="0" borderId="101" xfId="23" applyFont="1" applyBorder="1" applyAlignment="1">
      <alignment horizontal="center" vertical="center" wrapText="1"/>
    </xf>
    <xf numFmtId="185" fontId="1" fillId="0" borderId="100" xfId="23" applyNumberFormat="1" applyBorder="1" applyAlignment="1">
      <alignment horizontal="left" vertical="center" shrinkToFit="1"/>
    </xf>
    <xf numFmtId="0" fontId="33" fillId="0" borderId="90" xfId="23" applyFont="1" applyBorder="1" applyAlignment="1">
      <alignment horizontal="center" vertical="center"/>
    </xf>
    <xf numFmtId="177" fontId="33" fillId="0" borderId="102" xfId="23" applyNumberFormat="1" applyFont="1" applyBorder="1" applyAlignment="1">
      <alignment horizontal="center" vertical="center"/>
    </xf>
    <xf numFmtId="177" fontId="37" fillId="0" borderId="103" xfId="0" applyNumberFormat="1" applyFont="1" applyFill="1" applyBorder="1" applyAlignment="1">
      <alignment horizontal="center" vertical="center" wrapText="1"/>
    </xf>
    <xf numFmtId="177" fontId="37" fillId="0" borderId="91" xfId="0" applyNumberFormat="1" applyFont="1" applyFill="1" applyBorder="1" applyAlignment="1">
      <alignment horizontal="center" vertical="center" wrapText="1"/>
    </xf>
    <xf numFmtId="0" fontId="41" fillId="0" borderId="104" xfId="23" applyFont="1" applyBorder="1" applyAlignment="1">
      <alignment vertical="center"/>
    </xf>
    <xf numFmtId="0" fontId="41" fillId="0" borderId="105" xfId="23" applyFont="1" applyBorder="1" applyAlignment="1">
      <alignment vertical="center"/>
    </xf>
    <xf numFmtId="185" fontId="1" fillId="0" borderId="105" xfId="23" applyNumberFormat="1" applyBorder="1" applyAlignment="1">
      <alignment horizontal="left" vertical="center" shrinkToFit="1"/>
    </xf>
    <xf numFmtId="185" fontId="1" fillId="0" borderId="38" xfId="23" applyNumberFormat="1" applyBorder="1" applyAlignment="1">
      <alignment horizontal="left" vertical="center" shrinkToFit="1"/>
    </xf>
    <xf numFmtId="185" fontId="1" fillId="0" borderId="19" xfId="23" applyNumberFormat="1" applyBorder="1" applyAlignment="1">
      <alignment horizontal="left" vertical="center" shrinkToFit="1"/>
    </xf>
    <xf numFmtId="1" fontId="1" fillId="0" borderId="105" xfId="23" applyNumberFormat="1" applyBorder="1" applyAlignment="1">
      <alignment horizontal="left" vertical="center" shrinkToFit="1"/>
    </xf>
    <xf numFmtId="1" fontId="1" fillId="0" borderId="38" xfId="23" applyNumberFormat="1" applyBorder="1" applyAlignment="1">
      <alignment horizontal="left" vertical="center" shrinkToFit="1"/>
    </xf>
    <xf numFmtId="1" fontId="1" fillId="0" borderId="101" xfId="23" applyNumberFormat="1" applyBorder="1" applyAlignment="1">
      <alignment horizontal="left" vertical="center" shrinkToFit="1"/>
    </xf>
    <xf numFmtId="1" fontId="1" fillId="0" borderId="14" xfId="23" applyNumberFormat="1" applyBorder="1" applyAlignment="1">
      <alignment horizontal="left" vertical="center" shrinkToFit="1"/>
    </xf>
    <xf numFmtId="185" fontId="1" fillId="0" borderId="101" xfId="23" applyNumberFormat="1" applyBorder="1" applyAlignment="1">
      <alignment horizontal="left" vertical="center" shrinkToFit="1"/>
    </xf>
    <xf numFmtId="185" fontId="1" fillId="0" borderId="14" xfId="23" applyNumberFormat="1" applyBorder="1" applyAlignment="1">
      <alignment horizontal="left" vertical="center" shrinkToFit="1"/>
    </xf>
    <xf numFmtId="185" fontId="1" fillId="0" borderId="106" xfId="23" applyNumberFormat="1" applyBorder="1" applyAlignment="1">
      <alignment horizontal="left" vertical="center" shrinkToFit="1"/>
    </xf>
    <xf numFmtId="0" fontId="42" fillId="0" borderId="106" xfId="23" applyFont="1" applyFill="1" applyBorder="1" applyAlignment="1">
      <alignment horizontal="left" vertical="center" shrinkToFit="1"/>
    </xf>
    <xf numFmtId="0" fontId="41" fillId="0" borderId="52" xfId="23" applyFont="1" applyBorder="1" applyAlignment="1">
      <alignment horizontal="right" vertical="center"/>
    </xf>
    <xf numFmtId="0" fontId="41" fillId="0" borderId="23" xfId="23" applyFont="1" applyBorder="1" applyAlignment="1">
      <alignment horizontal="right" vertical="center"/>
    </xf>
    <xf numFmtId="184" fontId="5" fillId="0" borderId="52" xfId="23" applyNumberFormat="1" applyFont="1" applyBorder="1" applyAlignment="1">
      <alignment horizontal="right" vertical="center" shrinkToFit="1"/>
    </xf>
    <xf numFmtId="184" fontId="5" fillId="0" borderId="46" xfId="23" applyNumberFormat="1" applyFont="1" applyBorder="1" applyAlignment="1">
      <alignment horizontal="right" vertical="center" shrinkToFit="1"/>
    </xf>
    <xf numFmtId="184" fontId="5" fillId="0" borderId="96" xfId="23" applyNumberFormat="1" applyFont="1" applyBorder="1" applyAlignment="1">
      <alignment horizontal="right" vertical="center" shrinkToFit="1"/>
    </xf>
    <xf numFmtId="0" fontId="42" fillId="0" borderId="107" xfId="23" applyFont="1" applyBorder="1" applyAlignment="1">
      <alignment horizontal="right" vertical="center" shrinkToFit="1"/>
    </xf>
    <xf numFmtId="0" fontId="1" fillId="0" borderId="0" xfId="23" applyAlignment="1">
      <alignment horizontal="right" vertical="center"/>
    </xf>
    <xf numFmtId="0" fontId="0" fillId="0" borderId="0" xfId="0" applyAlignment="1">
      <alignment horizontal="right"/>
    </xf>
    <xf numFmtId="0" fontId="41" fillId="0" borderId="52" xfId="23" applyNumberFormat="1" applyFont="1" applyBorder="1" applyAlignment="1">
      <alignment horizontal="center" vertical="center" shrinkToFit="1"/>
    </xf>
    <xf numFmtId="1" fontId="1" fillId="0" borderId="52" xfId="23" applyNumberFormat="1" applyBorder="1" applyAlignment="1">
      <alignment horizontal="right" vertical="center" shrinkToFit="1"/>
    </xf>
    <xf numFmtId="1" fontId="1" fillId="0" borderId="46" xfId="23" applyNumberFormat="1" applyBorder="1" applyAlignment="1">
      <alignment horizontal="right" vertical="center" shrinkToFit="1"/>
    </xf>
    <xf numFmtId="1" fontId="1" fillId="0" borderId="96" xfId="23" applyNumberFormat="1" applyBorder="1" applyAlignment="1">
      <alignment horizontal="right" vertical="center" shrinkToFit="1"/>
    </xf>
    <xf numFmtId="0" fontId="42" fillId="0" borderId="98" xfId="23" applyFont="1" applyBorder="1" applyAlignment="1">
      <alignment horizontal="right" vertical="center" shrinkToFit="1"/>
    </xf>
    <xf numFmtId="0" fontId="41" fillId="0" borderId="86" xfId="23" applyFont="1" applyBorder="1" applyAlignment="1">
      <alignment horizontal="right" vertical="center"/>
    </xf>
    <xf numFmtId="1" fontId="0" fillId="0" borderId="52" xfId="23" applyNumberFormat="1" applyFont="1" applyBorder="1" applyAlignment="1">
      <alignment horizontal="right" vertical="center" shrinkToFit="1"/>
    </xf>
    <xf numFmtId="1" fontId="0" fillId="0" borderId="46" xfId="23" applyNumberFormat="1" applyFont="1" applyBorder="1" applyAlignment="1">
      <alignment horizontal="right" vertical="center" shrinkToFit="1"/>
    </xf>
    <xf numFmtId="1" fontId="0" fillId="0" borderId="96" xfId="23" applyNumberFormat="1" applyFont="1" applyBorder="1" applyAlignment="1">
      <alignment horizontal="right" vertical="center" shrinkToFit="1"/>
    </xf>
    <xf numFmtId="0" fontId="41" fillId="0" borderId="22" xfId="23" applyFont="1" applyBorder="1" applyAlignment="1">
      <alignment horizontal="right" vertical="center" wrapText="1"/>
    </xf>
    <xf numFmtId="0" fontId="41" fillId="0" borderId="44" xfId="23" applyFont="1" applyBorder="1" applyAlignment="1">
      <alignment horizontal="right" vertical="center"/>
    </xf>
    <xf numFmtId="0" fontId="41" fillId="0" borderId="95" xfId="23" applyFont="1" applyBorder="1" applyAlignment="1">
      <alignment horizontal="right" vertical="center"/>
    </xf>
    <xf numFmtId="185" fontId="1" fillId="0" borderId="15" xfId="23" applyNumberFormat="1" applyBorder="1" applyAlignment="1">
      <alignment horizontal="right" vertical="center" shrinkToFit="1"/>
    </xf>
    <xf numFmtId="185" fontId="1" fillId="0" borderId="95" xfId="23" applyNumberFormat="1" applyBorder="1" applyAlignment="1">
      <alignment horizontal="right" vertical="center" shrinkToFit="1"/>
    </xf>
    <xf numFmtId="185" fontId="1" fillId="0" borderId="39" xfId="23" applyNumberFormat="1" applyBorder="1" applyAlignment="1">
      <alignment horizontal="right" vertical="center" shrinkToFit="1"/>
    </xf>
    <xf numFmtId="0" fontId="42" fillId="0" borderId="100" xfId="23" applyFont="1" applyFill="1" applyBorder="1" applyAlignment="1">
      <alignment horizontal="right" vertical="center" shrinkToFit="1"/>
    </xf>
    <xf numFmtId="177" fontId="5" fillId="0" borderId="0" xfId="23" applyNumberFormat="1" applyFont="1" applyBorder="1" applyAlignment="1">
      <alignment horizontal="right" vertical="center"/>
    </xf>
    <xf numFmtId="0" fontId="41" fillId="0" borderId="15" xfId="23" applyNumberFormat="1" applyFont="1" applyBorder="1" applyAlignment="1">
      <alignment horizontal="center" vertical="center" shrinkToFit="1"/>
    </xf>
    <xf numFmtId="184" fontId="5" fillId="0" borderId="15" xfId="23" applyNumberFormat="1" applyFont="1" applyBorder="1" applyAlignment="1">
      <alignment horizontal="right" vertical="center" shrinkToFit="1"/>
    </xf>
    <xf numFmtId="184" fontId="5" fillId="0" borderId="95" xfId="23" applyNumberFormat="1" applyFont="1" applyBorder="1" applyAlignment="1">
      <alignment horizontal="right" vertical="center" shrinkToFit="1"/>
    </xf>
    <xf numFmtId="184" fontId="5" fillId="0" borderId="39" xfId="23" applyNumberFormat="1" applyFont="1" applyBorder="1" applyAlignment="1">
      <alignment horizontal="right" vertical="center" shrinkToFit="1"/>
    </xf>
    <xf numFmtId="0" fontId="43" fillId="0" borderId="100" xfId="23" applyFont="1" applyBorder="1" applyAlignment="1">
      <alignment horizontal="right" vertical="center"/>
    </xf>
    <xf numFmtId="0" fontId="30" fillId="0" borderId="0" xfId="23" applyFont="1" applyBorder="1" applyAlignment="1">
      <alignment horizontal="right" vertical="center"/>
    </xf>
    <xf numFmtId="0" fontId="30" fillId="0" borderId="0" xfId="23" applyFont="1" applyAlignment="1">
      <alignment horizontal="right" vertical="center"/>
    </xf>
    <xf numFmtId="184" fontId="9" fillId="0" borderId="52" xfId="23" applyNumberFormat="1" applyFont="1" applyBorder="1" applyAlignment="1">
      <alignment horizontal="right" vertical="center" shrinkToFit="1"/>
    </xf>
    <xf numFmtId="0" fontId="32" fillId="0" borderId="0" xfId="23" applyFont="1" applyBorder="1" applyAlignment="1">
      <alignment horizontal="left" vertical="center" wrapText="1"/>
    </xf>
    <xf numFmtId="0" fontId="43" fillId="0" borderId="32" xfId="23" applyFont="1" applyBorder="1" applyAlignment="1">
      <alignment horizontal="right" vertical="center"/>
    </xf>
    <xf numFmtId="0" fontId="44" fillId="0" borderId="99" xfId="23" applyFont="1" applyBorder="1" applyAlignment="1">
      <alignment horizontal="center" vertical="center" wrapText="1"/>
    </xf>
    <xf numFmtId="184" fontId="5" fillId="0" borderId="45" xfId="23" applyNumberFormat="1" applyFont="1" applyBorder="1" applyAlignment="1">
      <alignment horizontal="right" vertical="center" shrinkToFit="1"/>
    </xf>
    <xf numFmtId="184" fontId="5" fillId="0" borderId="35" xfId="23" applyNumberFormat="1" applyFont="1" applyBorder="1" applyAlignment="1">
      <alignment horizontal="right" vertical="center" shrinkToFit="1"/>
    </xf>
    <xf numFmtId="184" fontId="5" fillId="0" borderId="99" xfId="23" applyNumberFormat="1" applyFont="1" applyBorder="1" applyAlignment="1">
      <alignment horizontal="right" vertical="center" shrinkToFit="1"/>
    </xf>
    <xf numFmtId="184" fontId="5" fillId="0" borderId="108" xfId="23" applyNumberFormat="1" applyFont="1" applyBorder="1" applyAlignment="1">
      <alignment horizontal="right" vertical="center" shrinkToFit="1"/>
    </xf>
    <xf numFmtId="185" fontId="1" fillId="0" borderId="108" xfId="23" applyNumberFormat="1" applyBorder="1" applyAlignment="1">
      <alignment horizontal="right" vertical="center" shrinkToFit="1"/>
    </xf>
    <xf numFmtId="185" fontId="1" fillId="0" borderId="35" xfId="23" applyNumberFormat="1" applyBorder="1" applyAlignment="1">
      <alignment horizontal="right" vertical="center" shrinkToFit="1"/>
    </xf>
    <xf numFmtId="185" fontId="1" fillId="0" borderId="99" xfId="23" applyNumberFormat="1" applyBorder="1" applyAlignment="1">
      <alignment horizontal="right" vertical="center" shrinkToFit="1"/>
    </xf>
    <xf numFmtId="0" fontId="42" fillId="0" borderId="109" xfId="23" applyFont="1" applyFill="1" applyBorder="1" applyAlignment="1">
      <alignment horizontal="right" vertical="center" shrinkToFit="1"/>
    </xf>
    <xf numFmtId="176" fontId="24" fillId="0" borderId="23" xfId="0" applyNumberFormat="1" applyFont="1" applyFill="1" applyBorder="1" applyAlignment="1">
      <alignment horizontal="right" vertical="center" shrinkToFit="1"/>
    </xf>
    <xf numFmtId="182" fontId="38" fillId="0" borderId="25" xfId="23" applyNumberFormat="1" applyFont="1" applyBorder="1" applyAlignment="1">
      <alignment horizontal="center" vertical="center" wrapText="1"/>
    </xf>
    <xf numFmtId="182" fontId="38" fillId="0" borderId="23" xfId="23" applyNumberFormat="1" applyFont="1" applyBorder="1" applyAlignment="1">
      <alignment horizontal="center" vertical="center" wrapText="1"/>
    </xf>
    <xf numFmtId="0" fontId="38" fillId="0" borderId="23" xfId="23" applyFont="1" applyBorder="1" applyAlignment="1">
      <alignment horizontal="center" vertical="center" wrapText="1"/>
    </xf>
    <xf numFmtId="0" fontId="33" fillId="0" borderId="30" xfId="23" applyFont="1" applyBorder="1" applyAlignment="1">
      <alignment horizontal="center" vertical="center" shrinkToFit="1"/>
    </xf>
    <xf numFmtId="0" fontId="33" fillId="0" borderId="86" xfId="23" applyFont="1" applyBorder="1" applyAlignment="1">
      <alignment horizontal="center" vertical="center" shrinkToFit="1"/>
    </xf>
    <xf numFmtId="0" fontId="33" fillId="0" borderId="29" xfId="23" applyFont="1" applyBorder="1" applyAlignment="1">
      <alignment horizontal="center" vertical="center" shrinkToFit="1"/>
    </xf>
    <xf numFmtId="0" fontId="38" fillId="0" borderId="28" xfId="23" applyFont="1" applyBorder="1" applyAlignment="1">
      <alignment horizontal="right" vertical="center" wrapText="1"/>
    </xf>
    <xf numFmtId="0" fontId="38" fillId="0" borderId="29" xfId="23" applyFont="1" applyBorder="1" applyAlignment="1">
      <alignment horizontal="right" vertical="center" wrapText="1"/>
    </xf>
    <xf numFmtId="9" fontId="33" fillId="0" borderId="27" xfId="23" applyNumberFormat="1" applyFont="1" applyBorder="1" applyAlignment="1">
      <alignment horizontal="center" vertical="center" shrinkToFit="1"/>
    </xf>
    <xf numFmtId="177" fontId="33" fillId="0" borderId="27" xfId="23" applyNumberFormat="1" applyFont="1" applyBorder="1" applyAlignment="1">
      <alignment horizontal="right" vertical="center"/>
    </xf>
    <xf numFmtId="0" fontId="43" fillId="0" borderId="45" xfId="0" applyFont="1" applyFill="1" applyBorder="1" applyAlignment="1">
      <alignment horizontal="center" vertical="center" wrapText="1" shrinkToFit="1"/>
    </xf>
    <xf numFmtId="178" fontId="33" fillId="0" borderId="29" xfId="23" applyNumberFormat="1" applyFont="1" applyBorder="1" applyAlignment="1">
      <alignment horizontal="center" vertical="center" wrapText="1"/>
    </xf>
    <xf numFmtId="178" fontId="33" fillId="0" borderId="29" xfId="23" applyNumberFormat="1" applyFont="1" applyBorder="1" applyAlignment="1">
      <alignment horizontal="center" vertical="center"/>
    </xf>
    <xf numFmtId="0" fontId="33" fillId="0" borderId="44" xfId="23" applyFont="1" applyBorder="1" applyAlignment="1">
      <alignment horizontal="center" vertical="center"/>
    </xf>
    <xf numFmtId="0" fontId="33" fillId="0" borderId="35" xfId="23" applyFont="1" applyBorder="1" applyAlignment="1">
      <alignment horizontal="center" vertical="center" wrapText="1"/>
    </xf>
    <xf numFmtId="184" fontId="33" fillId="0" borderId="23" xfId="23" applyNumberFormat="1" applyFont="1" applyBorder="1" applyAlignment="1">
      <alignment horizontal="center" vertical="center" wrapText="1"/>
    </xf>
    <xf numFmtId="184" fontId="33" fillId="0" borderId="23" xfId="23" applyNumberFormat="1" applyFont="1" applyBorder="1" applyAlignment="1">
      <alignment horizontal="center" vertical="center"/>
    </xf>
    <xf numFmtId="184" fontId="33" fillId="0" borderId="46" xfId="23" applyNumberFormat="1" applyFont="1" applyBorder="1" applyAlignment="1">
      <alignment horizontal="center" vertical="center"/>
    </xf>
    <xf numFmtId="177" fontId="33" fillId="0" borderId="23" xfId="23" applyNumberFormat="1" applyFont="1" applyBorder="1" applyAlignment="1">
      <alignment horizontal="center" vertical="center"/>
    </xf>
    <xf numFmtId="0" fontId="38" fillId="0" borderId="110" xfId="23" applyFont="1" applyBorder="1" applyAlignment="1">
      <alignment horizontal="right" vertical="center" wrapText="1"/>
    </xf>
    <xf numFmtId="0" fontId="38" fillId="0" borderId="15" xfId="23" applyFont="1" applyBorder="1" applyAlignment="1">
      <alignment horizontal="right" vertical="center" wrapText="1"/>
    </xf>
    <xf numFmtId="177" fontId="33" fillId="0" borderId="39" xfId="23" applyNumberFormat="1" applyFont="1" applyBorder="1" applyAlignment="1">
      <alignment horizontal="right" vertical="center"/>
    </xf>
    <xf numFmtId="9" fontId="6" fillId="24" borderId="30" xfId="0" applyNumberFormat="1" applyFont="1" applyFill="1" applyBorder="1" applyAlignment="1">
      <alignment horizontal="center" vertical="center" shrinkToFit="1"/>
    </xf>
    <xf numFmtId="9" fontId="6" fillId="24" borderId="44" xfId="0" applyNumberFormat="1" applyFont="1" applyFill="1" applyBorder="1" applyAlignment="1">
      <alignment horizontal="center" vertical="center" shrinkToFit="1"/>
    </xf>
    <xf numFmtId="9" fontId="6" fillId="24" borderId="23" xfId="0" applyNumberFormat="1" applyFont="1" applyFill="1" applyBorder="1" applyAlignment="1">
      <alignment horizontal="center" vertical="center" shrinkToFit="1"/>
    </xf>
    <xf numFmtId="9" fontId="6" fillId="24" borderId="95" xfId="0" applyNumberFormat="1" applyFont="1" applyFill="1" applyBorder="1" applyAlignment="1">
      <alignment horizontal="center" vertical="center" shrinkToFit="1"/>
    </xf>
    <xf numFmtId="0" fontId="7" fillId="0" borderId="0" xfId="0" applyNumberFormat="1" applyFont="1" applyFill="1" applyAlignment="1">
      <alignment horizontal="center" vertical="center" shrinkToFit="1"/>
    </xf>
    <xf numFmtId="177" fontId="7" fillId="0" borderId="0" xfId="0" applyNumberFormat="1" applyFont="1" applyFill="1" applyAlignment="1">
      <alignment horizontal="center" vertical="center"/>
    </xf>
    <xf numFmtId="181" fontId="7" fillId="0" borderId="0" xfId="0" applyNumberFormat="1" applyFont="1" applyFill="1" applyAlignment="1">
      <alignment horizontal="center" vertical="center"/>
    </xf>
    <xf numFmtId="0" fontId="2" fillId="0" borderId="97" xfId="25" applyNumberFormat="1" applyFont="1" applyBorder="1" applyAlignment="1">
      <alignment horizontal="left" vertical="center" shrinkToFit="1"/>
    </xf>
    <xf numFmtId="0" fontId="11" fillId="0" borderId="22" xfId="25" applyFont="1" applyBorder="1" applyAlignment="1">
      <alignment vertical="center"/>
    </xf>
    <xf numFmtId="0" fontId="2" fillId="0" borderId="41" xfId="25" applyNumberFormat="1" applyFont="1" applyBorder="1" applyAlignment="1">
      <alignment horizontal="left" vertical="center" shrinkToFit="1"/>
    </xf>
    <xf numFmtId="0" fontId="2" fillId="0" borderId="102" xfId="25" applyNumberFormat="1" applyFont="1" applyBorder="1" applyAlignment="1">
      <alignment horizontal="left" vertical="center" shrinkToFit="1"/>
    </xf>
    <xf numFmtId="49" fontId="2" fillId="0" borderId="29" xfId="25" applyNumberFormat="1" applyFont="1" applyFill="1" applyBorder="1" applyAlignment="1">
      <alignment vertical="center"/>
    </xf>
    <xf numFmtId="0" fontId="2" fillId="0" borderId="41" xfId="25" applyNumberFormat="1" applyFont="1" applyBorder="1" applyAlignment="1">
      <alignment horizontal="center" vertical="center"/>
    </xf>
    <xf numFmtId="0" fontId="21" fillId="0" borderId="41" xfId="0" applyFont="1" applyFill="1" applyBorder="1"/>
    <xf numFmtId="0" fontId="21" fillId="0" borderId="102" xfId="0" applyFont="1" applyFill="1" applyBorder="1"/>
    <xf numFmtId="0" fontId="0" fillId="0" borderId="0" xfId="0" applyBorder="1"/>
    <xf numFmtId="0" fontId="2" fillId="0" borderId="96" xfId="25" applyNumberFormat="1" applyFont="1" applyBorder="1" applyAlignment="1">
      <alignment horizontal="center" vertical="center"/>
    </xf>
    <xf numFmtId="0" fontId="21" fillId="0" borderId="43" xfId="0" applyFont="1" applyFill="1" applyBorder="1"/>
    <xf numFmtId="176" fontId="2" fillId="0" borderId="43" xfId="25" applyNumberFormat="1" applyFont="1" applyBorder="1" applyAlignment="1">
      <alignment horizontal="center" vertical="center" shrinkToFit="1"/>
    </xf>
    <xf numFmtId="0" fontId="21" fillId="0" borderId="91" xfId="0" applyFont="1" applyFill="1" applyBorder="1"/>
    <xf numFmtId="0" fontId="32" fillId="0" borderId="0" xfId="0" applyFont="1"/>
    <xf numFmtId="0" fontId="2" fillId="0" borderId="111" xfId="25" applyNumberFormat="1" applyFont="1" applyBorder="1" applyAlignment="1">
      <alignment vertical="center" shrinkToFit="1"/>
    </xf>
    <xf numFmtId="0" fontId="2" fillId="0" borderId="102" xfId="25" applyNumberFormat="1" applyFont="1" applyBorder="1" applyAlignment="1">
      <alignment vertical="center" shrinkToFit="1"/>
    </xf>
    <xf numFmtId="0" fontId="2" fillId="0" borderId="33" xfId="25" applyNumberFormat="1" applyFont="1" applyBorder="1" applyAlignment="1">
      <alignment horizontal="left" vertical="center" shrinkToFit="1"/>
    </xf>
    <xf numFmtId="0" fontId="2" fillId="0" borderId="103" xfId="25" applyNumberFormat="1" applyFont="1" applyBorder="1" applyAlignment="1">
      <alignment horizontal="left" vertical="center" shrinkToFit="1"/>
    </xf>
    <xf numFmtId="0" fontId="2" fillId="0" borderId="112" xfId="25" applyNumberFormat="1" applyFont="1" applyBorder="1" applyAlignment="1">
      <alignment horizontal="left" vertical="center" shrinkToFit="1"/>
    </xf>
    <xf numFmtId="49" fontId="2" fillId="0" borderId="19" xfId="25" applyNumberFormat="1" applyFont="1" applyFill="1" applyBorder="1" applyAlignment="1">
      <alignment vertical="center"/>
    </xf>
    <xf numFmtId="0" fontId="67" fillId="0" borderId="112" xfId="0" applyFont="1" applyBorder="1" applyAlignment="1">
      <alignment horizontal="center" vertical="top" wrapText="1"/>
    </xf>
    <xf numFmtId="0" fontId="67" fillId="0" borderId="94" xfId="0" applyFont="1" applyBorder="1" applyAlignment="1">
      <alignment horizontal="center" vertical="top" wrapText="1"/>
    </xf>
    <xf numFmtId="0" fontId="67" fillId="0" borderId="94" xfId="0" applyFont="1" applyBorder="1" applyAlignment="1">
      <alignment vertical="top" wrapText="1"/>
    </xf>
    <xf numFmtId="0" fontId="66" fillId="0" borderId="0" xfId="0" applyFont="1" applyBorder="1" applyAlignment="1"/>
    <xf numFmtId="184" fontId="33" fillId="0" borderId="95" xfId="23" applyNumberFormat="1" applyFont="1" applyBorder="1" applyAlignment="1">
      <alignment horizontal="center" vertical="center"/>
    </xf>
    <xf numFmtId="0" fontId="0" fillId="25" borderId="0" xfId="0" applyFill="1"/>
    <xf numFmtId="0" fontId="5" fillId="0" borderId="0" xfId="0" applyFont="1" applyBorder="1" applyAlignment="1">
      <alignment horizontal="left"/>
    </xf>
    <xf numFmtId="0" fontId="2" fillId="0" borderId="0" xfId="0" applyFont="1" applyBorder="1" applyAlignment="1">
      <alignment horizontal="left"/>
    </xf>
    <xf numFmtId="0" fontId="7" fillId="0" borderId="30" xfId="0" applyFont="1" applyBorder="1" applyAlignment="1">
      <alignment horizontal="center" vertical="center"/>
    </xf>
    <xf numFmtId="0" fontId="6" fillId="0" borderId="33" xfId="0" applyFont="1" applyBorder="1" applyAlignment="1"/>
    <xf numFmtId="0" fontId="6" fillId="0" borderId="30" xfId="0" applyFont="1" applyBorder="1" applyAlignment="1">
      <alignment horizontal="center" vertical="center"/>
    </xf>
    <xf numFmtId="0" fontId="7" fillId="0" borderId="90" xfId="0" applyFont="1" applyBorder="1" applyAlignment="1">
      <alignment horizontal="center" vertical="center"/>
    </xf>
    <xf numFmtId="0" fontId="2" fillId="0" borderId="25" xfId="0" applyFont="1" applyBorder="1"/>
    <xf numFmtId="0" fontId="7" fillId="0" borderId="0" xfId="0" applyFont="1" applyBorder="1"/>
    <xf numFmtId="0" fontId="2" fillId="0" borderId="112" xfId="0" applyFont="1" applyBorder="1"/>
    <xf numFmtId="0" fontId="2" fillId="0" borderId="25" xfId="0" applyFont="1" applyBorder="1" applyAlignment="1">
      <alignment horizontal="right"/>
    </xf>
    <xf numFmtId="0" fontId="2" fillId="0" borderId="29" xfId="0" applyFont="1" applyBorder="1" applyAlignment="1">
      <alignment horizontal="right"/>
    </xf>
    <xf numFmtId="0" fontId="2" fillId="0" borderId="29" xfId="0" applyFont="1" applyBorder="1"/>
    <xf numFmtId="0" fontId="2" fillId="0" borderId="93" xfId="0" applyFont="1" applyBorder="1"/>
    <xf numFmtId="0" fontId="2" fillId="0" borderId="24" xfId="0" applyFont="1" applyBorder="1"/>
    <xf numFmtId="0" fontId="2" fillId="0" borderId="40" xfId="0" applyFont="1" applyBorder="1"/>
    <xf numFmtId="0" fontId="2" fillId="0" borderId="26" xfId="0" applyFont="1" applyBorder="1" applyAlignment="1">
      <alignment horizontal="right"/>
    </xf>
    <xf numFmtId="0" fontId="2" fillId="0" borderId="22" xfId="0" applyFont="1" applyBorder="1"/>
    <xf numFmtId="0" fontId="2" fillId="0" borderId="26" xfId="0" applyFont="1" applyBorder="1"/>
    <xf numFmtId="0" fontId="2" fillId="0" borderId="94" xfId="0" applyFont="1" applyBorder="1"/>
    <xf numFmtId="0" fontId="2" fillId="0" borderId="0" xfId="0" applyFont="1" applyBorder="1" applyAlignment="1">
      <alignment vertical="top"/>
    </xf>
    <xf numFmtId="0" fontId="2" fillId="0" borderId="0" xfId="0" applyFont="1" applyBorder="1" applyAlignment="1">
      <alignment horizontal="right" vertical="top"/>
    </xf>
    <xf numFmtId="14" fontId="2" fillId="0" borderId="0" xfId="0" applyNumberFormat="1" applyFont="1" applyBorder="1" applyAlignment="1">
      <alignment vertical="top"/>
    </xf>
    <xf numFmtId="0" fontId="48" fillId="0" borderId="24" xfId="0" applyFont="1" applyBorder="1" applyAlignment="1">
      <alignment horizontal="right" vertical="top" textRotation="180" shrinkToFit="1"/>
    </xf>
    <xf numFmtId="0" fontId="48" fillId="0" borderId="25" xfId="0" applyFont="1" applyBorder="1" applyAlignment="1">
      <alignment horizontal="right" vertical="top" textRotation="180" shrinkToFit="1"/>
    </xf>
    <xf numFmtId="0" fontId="48" fillId="0" borderId="29" xfId="0" applyFont="1" applyBorder="1" applyAlignment="1">
      <alignment horizontal="right" vertical="top" textRotation="180" shrinkToFit="1"/>
    </xf>
    <xf numFmtId="0" fontId="15" fillId="0" borderId="52" xfId="0" applyFont="1" applyBorder="1" applyAlignment="1">
      <alignment horizontal="center" vertical="center"/>
    </xf>
    <xf numFmtId="0" fontId="15" fillId="0" borderId="40" xfId="0" applyFont="1" applyBorder="1" applyAlignment="1">
      <alignment horizontal="center" vertical="center"/>
    </xf>
    <xf numFmtId="0" fontId="15" fillId="0" borderId="14" xfId="0" applyFont="1" applyBorder="1" applyAlignment="1">
      <alignment horizontal="center" vertical="center"/>
    </xf>
    <xf numFmtId="0" fontId="15" fillId="0" borderId="53" xfId="0" applyFont="1" applyBorder="1" applyAlignment="1">
      <alignment horizontal="center" vertical="center"/>
    </xf>
    <xf numFmtId="0" fontId="15" fillId="0" borderId="87" xfId="0" applyFont="1" applyBorder="1" applyAlignment="1">
      <alignment horizontal="center" vertical="center"/>
    </xf>
    <xf numFmtId="0" fontId="15" fillId="0" borderId="13" xfId="0" applyFont="1" applyBorder="1" applyAlignment="1">
      <alignment horizontal="center" vertical="center"/>
    </xf>
    <xf numFmtId="0" fontId="15" fillId="0" borderId="46" xfId="0" applyFont="1" applyBorder="1" applyAlignment="1">
      <alignment horizontal="center" vertical="center"/>
    </xf>
    <xf numFmtId="0" fontId="15" fillId="0" borderId="41" xfId="0" applyFont="1" applyBorder="1" applyAlignment="1">
      <alignment horizontal="center" vertical="center"/>
    </xf>
    <xf numFmtId="0" fontId="15" fillId="0" borderId="38" xfId="0" applyFont="1" applyBorder="1" applyAlignment="1">
      <alignment horizontal="center" vertical="center"/>
    </xf>
    <xf numFmtId="0" fontId="6" fillId="0" borderId="11" xfId="0" applyFont="1" applyBorder="1" applyAlignment="1">
      <alignment horizontal="center" vertical="center" textRotation="255" shrinkToFit="1"/>
    </xf>
    <xf numFmtId="0" fontId="6" fillId="0" borderId="108" xfId="0" applyFont="1" applyBorder="1" applyAlignment="1">
      <alignment horizontal="center" vertical="center" textRotation="255" shrinkToFit="1"/>
    </xf>
    <xf numFmtId="0" fontId="48" fillId="0" borderId="26" xfId="0" applyFont="1" applyBorder="1" applyAlignment="1">
      <alignment horizontal="right" vertical="top" textRotation="180" shrinkToFit="1"/>
    </xf>
    <xf numFmtId="0" fontId="8" fillId="0" borderId="24" xfId="0" applyFont="1" applyBorder="1" applyAlignment="1">
      <alignment horizontal="center" vertical="center" textRotation="180" shrinkToFit="1"/>
    </xf>
    <xf numFmtId="0" fontId="8" fillId="0" borderId="25" xfId="0" applyFont="1" applyBorder="1" applyAlignment="1">
      <alignment horizontal="center" vertical="center" textRotation="180" shrinkToFit="1"/>
    </xf>
    <xf numFmtId="0" fontId="8" fillId="0" borderId="29" xfId="0" applyFont="1" applyBorder="1" applyAlignment="1">
      <alignment horizontal="center" vertical="center" textRotation="180" shrinkToFit="1"/>
    </xf>
    <xf numFmtId="0" fontId="4" fillId="0" borderId="0" xfId="0" applyFont="1" applyBorder="1" applyAlignment="1">
      <alignment horizontal="center" shrinkToFit="1"/>
    </xf>
    <xf numFmtId="0" fontId="48" fillId="0" borderId="19" xfId="0" applyFont="1" applyBorder="1" applyAlignment="1">
      <alignment horizontal="right" vertical="top" textRotation="180" shrinkToFit="1"/>
    </xf>
    <xf numFmtId="0" fontId="48" fillId="0" borderId="14" xfId="0" applyFont="1" applyBorder="1" applyAlignment="1">
      <alignment horizontal="right" vertical="top" textRotation="180" shrinkToFit="1"/>
    </xf>
    <xf numFmtId="0" fontId="6" fillId="0" borderId="86"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105" xfId="0" applyFont="1" applyFill="1" applyBorder="1" applyAlignment="1">
      <alignment horizontal="center" vertical="center"/>
    </xf>
    <xf numFmtId="0" fontId="48" fillId="0" borderId="58" xfId="0" applyFont="1" applyBorder="1" applyAlignment="1">
      <alignment horizontal="right" vertical="top" textRotation="180" shrinkToFit="1"/>
    </xf>
    <xf numFmtId="0" fontId="48" fillId="0" borderId="52" xfId="0" applyFont="1" applyBorder="1" applyAlignment="1">
      <alignment horizontal="right" vertical="top" textRotation="180" shrinkToFit="1"/>
    </xf>
    <xf numFmtId="0" fontId="7" fillId="0" borderId="46" xfId="0" applyFont="1" applyBorder="1" applyAlignment="1">
      <alignment horizontal="center" vertical="center"/>
    </xf>
    <xf numFmtId="0" fontId="7" fillId="0" borderId="41" xfId="0" applyFont="1" applyBorder="1" applyAlignment="1">
      <alignment horizontal="center" vertical="center"/>
    </xf>
    <xf numFmtId="0" fontId="7" fillId="0" borderId="38" xfId="0" applyFont="1" applyBorder="1" applyAlignment="1">
      <alignment horizontal="center" vertical="center"/>
    </xf>
    <xf numFmtId="0" fontId="8" fillId="0" borderId="24" xfId="0" applyFont="1" applyBorder="1" applyAlignment="1">
      <alignment horizontal="right" vertical="top" textRotation="180" shrinkToFit="1"/>
    </xf>
    <xf numFmtId="0" fontId="8" fillId="0" borderId="25" xfId="0" applyFont="1" applyBorder="1" applyAlignment="1">
      <alignment horizontal="right" vertical="top" textRotation="180" shrinkToFit="1"/>
    </xf>
    <xf numFmtId="0" fontId="8" fillId="0" borderId="26" xfId="0" applyFont="1" applyBorder="1" applyAlignment="1">
      <alignment horizontal="right" vertical="top" textRotation="180" shrinkToFit="1"/>
    </xf>
    <xf numFmtId="0" fontId="8" fillId="0" borderId="29" xfId="0" applyFont="1" applyBorder="1" applyAlignment="1">
      <alignment horizontal="right" vertical="top" textRotation="180" shrinkToFit="1"/>
    </xf>
    <xf numFmtId="0" fontId="7" fillId="0" borderId="53" xfId="0" applyFont="1" applyBorder="1" applyAlignment="1">
      <alignment horizontal="center" vertical="center"/>
    </xf>
    <xf numFmtId="0" fontId="7" fillId="0" borderId="87" xfId="0" applyFont="1" applyBorder="1" applyAlignment="1">
      <alignment horizontal="center" vertical="center"/>
    </xf>
    <xf numFmtId="0" fontId="7" fillId="0" borderId="13" xfId="0" applyFont="1" applyBorder="1" applyAlignment="1">
      <alignment horizontal="center" vertical="center"/>
    </xf>
    <xf numFmtId="0" fontId="8" fillId="0" borderId="19" xfId="0" applyFont="1" applyBorder="1" applyAlignment="1">
      <alignment horizontal="right" vertical="top" textRotation="180" shrinkToFit="1"/>
    </xf>
    <xf numFmtId="0" fontId="8" fillId="0" borderId="14" xfId="0" applyFont="1" applyBorder="1" applyAlignment="1">
      <alignment horizontal="right" vertical="top" textRotation="180" shrinkToFit="1"/>
    </xf>
    <xf numFmtId="0" fontId="7" fillId="0" borderId="52" xfId="0" applyFont="1" applyBorder="1" applyAlignment="1">
      <alignment horizontal="center" vertical="center"/>
    </xf>
    <xf numFmtId="0" fontId="7" fillId="0" borderId="40" xfId="0" applyFont="1" applyBorder="1" applyAlignment="1">
      <alignment horizontal="center" vertical="center"/>
    </xf>
    <xf numFmtId="0" fontId="7" fillId="0" borderId="14" xfId="0" applyFont="1" applyBorder="1" applyAlignment="1">
      <alignment horizontal="center" vertical="center"/>
    </xf>
    <xf numFmtId="0" fontId="8" fillId="0" borderId="58" xfId="0" applyFont="1" applyBorder="1" applyAlignment="1">
      <alignment horizontal="right" vertical="top" textRotation="180" shrinkToFit="1"/>
    </xf>
    <xf numFmtId="0" fontId="8" fillId="0" borderId="52" xfId="0" applyFont="1" applyBorder="1" applyAlignment="1">
      <alignment horizontal="right" vertical="top" textRotation="180" shrinkToFit="1"/>
    </xf>
    <xf numFmtId="0" fontId="0" fillId="0" borderId="28" xfId="0" applyBorder="1" applyAlignment="1">
      <alignment horizontal="center" vertical="center" textRotation="255"/>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0" borderId="28"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07" xfId="0" applyBorder="1" applyAlignment="1">
      <alignment horizontal="center"/>
    </xf>
    <xf numFmtId="0" fontId="0" fillId="0" borderId="32" xfId="0" applyBorder="1" applyAlignment="1">
      <alignment horizontal="center"/>
    </xf>
    <xf numFmtId="0" fontId="0" fillId="0" borderId="106" xfId="0" applyBorder="1" applyAlignment="1">
      <alignment horizontal="center"/>
    </xf>
    <xf numFmtId="0" fontId="10" fillId="0" borderId="0" xfId="0" applyFont="1" applyAlignment="1">
      <alignment horizontal="center"/>
    </xf>
    <xf numFmtId="0" fontId="0" fillId="0" borderId="0" xfId="0"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textRotation="255"/>
    </xf>
    <xf numFmtId="0" fontId="2" fillId="0" borderId="23" xfId="25" applyNumberFormat="1" applyFont="1" applyBorder="1" applyAlignment="1">
      <alignment horizontal="left" vertical="center" shrinkToFit="1"/>
    </xf>
    <xf numFmtId="0" fontId="2" fillId="0" borderId="27" xfId="25" applyNumberFormat="1" applyFont="1" applyBorder="1" applyAlignment="1">
      <alignment horizontal="left" vertical="center" shrinkToFit="1"/>
    </xf>
    <xf numFmtId="0" fontId="2" fillId="0" borderId="30" xfId="25" applyNumberFormat="1" applyFont="1" applyBorder="1" applyAlignment="1">
      <alignment horizontal="left" vertical="center" shrinkToFit="1"/>
    </xf>
    <xf numFmtId="0" fontId="41" fillId="0" borderId="113" xfId="23" applyFont="1" applyBorder="1" applyAlignment="1">
      <alignment horizontal="center" vertical="center"/>
    </xf>
    <xf numFmtId="0" fontId="41" fillId="0" borderId="33" xfId="23" applyFont="1" applyBorder="1" applyAlignment="1">
      <alignment horizontal="center" vertical="center"/>
    </xf>
    <xf numFmtId="0" fontId="41" fillId="0" borderId="111" xfId="23" applyFont="1" applyBorder="1" applyAlignment="1">
      <alignment horizontal="center" vertical="center"/>
    </xf>
    <xf numFmtId="0" fontId="41" fillId="0" borderId="114" xfId="23" applyFont="1" applyBorder="1" applyAlignment="1">
      <alignment horizontal="center" vertical="center"/>
    </xf>
    <xf numFmtId="0" fontId="41" fillId="0" borderId="0" xfId="23" applyFont="1" applyBorder="1" applyAlignment="1">
      <alignment horizontal="center" vertical="center"/>
    </xf>
    <xf numFmtId="0" fontId="41" fillId="0" borderId="112" xfId="23" applyFont="1" applyBorder="1" applyAlignment="1">
      <alignment horizontal="center" vertical="center"/>
    </xf>
    <xf numFmtId="0" fontId="41" fillId="0" borderId="20" xfId="23" applyFont="1" applyBorder="1" applyAlignment="1">
      <alignment horizontal="center" vertical="center"/>
    </xf>
    <xf numFmtId="0" fontId="41" fillId="0" borderId="40" xfId="23" applyFont="1" applyBorder="1" applyAlignment="1">
      <alignment horizontal="center" vertical="center"/>
    </xf>
    <xf numFmtId="0" fontId="41" fillId="0" borderId="93" xfId="23" applyFont="1" applyBorder="1" applyAlignment="1">
      <alignment horizontal="center" vertical="center"/>
    </xf>
    <xf numFmtId="185" fontId="38" fillId="0" borderId="113" xfId="23" applyNumberFormat="1" applyFont="1" applyFill="1" applyBorder="1" applyAlignment="1">
      <alignment horizontal="center" vertical="center" wrapText="1"/>
    </xf>
    <xf numFmtId="185" fontId="38" fillId="0" borderId="33" xfId="23" applyNumberFormat="1" applyFont="1" applyFill="1" applyBorder="1" applyAlignment="1">
      <alignment horizontal="center" vertical="center" wrapText="1"/>
    </xf>
    <xf numFmtId="185" fontId="38" fillId="0" borderId="111" xfId="23" applyNumberFormat="1" applyFont="1" applyFill="1" applyBorder="1" applyAlignment="1">
      <alignment horizontal="center" vertical="center" wrapText="1"/>
    </xf>
    <xf numFmtId="185" fontId="38" fillId="0" borderId="114" xfId="23" applyNumberFormat="1" applyFont="1" applyFill="1" applyBorder="1" applyAlignment="1">
      <alignment horizontal="center" vertical="center" wrapText="1"/>
    </xf>
    <xf numFmtId="185" fontId="38" fillId="0" borderId="0" xfId="23" applyNumberFormat="1" applyFont="1" applyFill="1" applyBorder="1" applyAlignment="1">
      <alignment horizontal="center" vertical="center" wrapText="1"/>
    </xf>
    <xf numFmtId="185" fontId="38" fillId="0" borderId="112" xfId="23" applyNumberFormat="1" applyFont="1" applyFill="1" applyBorder="1" applyAlignment="1">
      <alignment horizontal="center" vertical="center" wrapText="1"/>
    </xf>
    <xf numFmtId="185" fontId="38" fillId="0" borderId="21" xfId="23" applyNumberFormat="1" applyFont="1" applyFill="1" applyBorder="1" applyAlignment="1">
      <alignment horizontal="center" vertical="center" wrapText="1"/>
    </xf>
    <xf numFmtId="185" fontId="38" fillId="0" borderId="22" xfId="23" applyNumberFormat="1" applyFont="1" applyFill="1" applyBorder="1" applyAlignment="1">
      <alignment horizontal="center" vertical="center" wrapText="1"/>
    </xf>
    <xf numFmtId="185" fontId="38" fillId="0" borderId="94" xfId="23" applyNumberFormat="1" applyFont="1" applyFill="1" applyBorder="1" applyAlignment="1">
      <alignment horizontal="center" vertical="center" wrapText="1"/>
    </xf>
    <xf numFmtId="1" fontId="38" fillId="0" borderId="33" xfId="23" applyNumberFormat="1" applyFont="1" applyBorder="1" applyAlignment="1">
      <alignment horizontal="center" vertical="center" wrapText="1"/>
    </xf>
    <xf numFmtId="1" fontId="38" fillId="0" borderId="111" xfId="23" applyNumberFormat="1" applyFont="1" applyBorder="1" applyAlignment="1">
      <alignment horizontal="center" vertical="center" wrapText="1"/>
    </xf>
    <xf numFmtId="1" fontId="38" fillId="0" borderId="0" xfId="23" applyNumberFormat="1" applyFont="1" applyBorder="1" applyAlignment="1">
      <alignment horizontal="center" vertical="center" wrapText="1"/>
    </xf>
    <xf numFmtId="1" fontId="38" fillId="0" borderId="112" xfId="23" applyNumberFormat="1" applyFont="1" applyBorder="1" applyAlignment="1">
      <alignment horizontal="center" vertical="center" wrapText="1"/>
    </xf>
    <xf numFmtId="1" fontId="38" fillId="0" borderId="22" xfId="23" applyNumberFormat="1" applyFont="1" applyBorder="1" applyAlignment="1">
      <alignment horizontal="center" vertical="center" wrapText="1"/>
    </xf>
    <xf numFmtId="1" fontId="38" fillId="0" borderId="94" xfId="23" applyNumberFormat="1" applyFont="1" applyBorder="1" applyAlignment="1">
      <alignment horizontal="center" vertical="center" wrapText="1"/>
    </xf>
    <xf numFmtId="177" fontId="30" fillId="0" borderId="113" xfId="23" applyNumberFormat="1" applyFont="1" applyBorder="1" applyAlignment="1">
      <alignment horizontal="center" vertical="center"/>
    </xf>
    <xf numFmtId="177" fontId="30" fillId="0" borderId="33" xfId="23" applyNumberFormat="1" applyFont="1" applyBorder="1" applyAlignment="1">
      <alignment horizontal="center" vertical="center"/>
    </xf>
    <xf numFmtId="177" fontId="30" fillId="0" borderId="37" xfId="23" applyNumberFormat="1" applyFont="1" applyBorder="1" applyAlignment="1">
      <alignment horizontal="center" vertical="center"/>
    </xf>
    <xf numFmtId="177" fontId="30" fillId="0" borderId="20" xfId="23" applyNumberFormat="1" applyFont="1" applyBorder="1" applyAlignment="1">
      <alignment horizontal="center" vertical="center"/>
    </xf>
    <xf numFmtId="177" fontId="30" fillId="0" borderId="40" xfId="23" applyNumberFormat="1" applyFont="1" applyBorder="1" applyAlignment="1">
      <alignment horizontal="center" vertical="center"/>
    </xf>
    <xf numFmtId="177" fontId="30" fillId="0" borderId="14" xfId="23" applyNumberFormat="1" applyFont="1" applyBorder="1" applyAlignment="1">
      <alignment horizontal="center" vertical="center"/>
    </xf>
    <xf numFmtId="177" fontId="30" fillId="0" borderId="21" xfId="23" applyNumberFormat="1" applyFont="1" applyBorder="1" applyAlignment="1">
      <alignment horizontal="center" vertical="center"/>
    </xf>
    <xf numFmtId="177" fontId="30" fillId="0" borderId="22" xfId="23" applyNumberFormat="1" applyFont="1" applyBorder="1" applyAlignment="1">
      <alignment horizontal="center" vertical="center"/>
    </xf>
    <xf numFmtId="177" fontId="30" fillId="0" borderId="17" xfId="23" applyNumberFormat="1" applyFont="1" applyBorder="1" applyAlignment="1">
      <alignment horizontal="center" vertical="center"/>
    </xf>
    <xf numFmtId="0" fontId="41" fillId="0" borderId="115" xfId="23" applyFont="1" applyBorder="1" applyAlignment="1">
      <alignment horizontal="center" vertical="center"/>
    </xf>
    <xf numFmtId="0" fontId="41" fillId="0" borderId="58" xfId="23" applyFont="1" applyBorder="1" applyAlignment="1">
      <alignment horizontal="center" vertical="center"/>
    </xf>
    <xf numFmtId="0" fontId="41" fillId="0" borderId="52" xfId="23" applyFont="1" applyBorder="1" applyAlignment="1">
      <alignment horizontal="center" vertical="center"/>
    </xf>
    <xf numFmtId="0" fontId="2" fillId="0" borderId="26" xfId="25" applyNumberFormat="1" applyFont="1" applyBorder="1" applyAlignment="1">
      <alignment horizontal="left" vertical="center" shrinkToFit="1"/>
    </xf>
    <xf numFmtId="0" fontId="30" fillId="0" borderId="53" xfId="23" applyFont="1" applyBorder="1" applyAlignment="1">
      <alignment horizontal="center" vertical="center" wrapText="1"/>
    </xf>
    <xf numFmtId="0" fontId="30" fillId="0" borderId="87" xfId="23" applyFont="1" applyBorder="1" applyAlignment="1">
      <alignment horizontal="center" vertical="center" wrapText="1"/>
    </xf>
    <xf numFmtId="0" fontId="30" fillId="0" borderId="13" xfId="23" applyFont="1" applyBorder="1" applyAlignment="1">
      <alignment horizontal="center" vertical="center" wrapText="1"/>
    </xf>
    <xf numFmtId="0" fontId="12" fillId="0" borderId="37" xfId="25" applyNumberFormat="1" applyFont="1" applyBorder="1" applyAlignment="1">
      <alignment horizontal="center" vertical="center" textRotation="255" wrapText="1"/>
    </xf>
    <xf numFmtId="0" fontId="12" fillId="0" borderId="19" xfId="25" applyNumberFormat="1" applyFont="1" applyBorder="1" applyAlignment="1">
      <alignment horizontal="center" vertical="center" textRotation="255" wrapText="1"/>
    </xf>
    <xf numFmtId="0" fontId="12" fillId="0" borderId="17" xfId="25" applyNumberFormat="1" applyFont="1" applyBorder="1" applyAlignment="1">
      <alignment horizontal="center" vertical="center" textRotation="255" wrapText="1"/>
    </xf>
    <xf numFmtId="0" fontId="12" fillId="0" borderId="105" xfId="25" applyNumberFormat="1" applyFont="1" applyBorder="1" applyAlignment="1">
      <alignment horizontal="center" vertical="center" textRotation="255" wrapText="1"/>
    </xf>
    <xf numFmtId="0" fontId="12" fillId="0" borderId="38" xfId="25" applyNumberFormat="1" applyFont="1" applyBorder="1" applyAlignment="1">
      <alignment horizontal="center" vertical="center" textRotation="255" wrapText="1"/>
    </xf>
    <xf numFmtId="0" fontId="12" fillId="0" borderId="101" xfId="25" applyNumberFormat="1" applyFont="1" applyBorder="1" applyAlignment="1">
      <alignment horizontal="center" vertical="center" textRotation="255" wrapText="1"/>
    </xf>
    <xf numFmtId="0" fontId="49" fillId="0" borderId="11" xfId="0" applyFont="1" applyBorder="1" applyAlignment="1">
      <alignment horizontal="center" vertical="center" textRotation="255"/>
    </xf>
    <xf numFmtId="0" fontId="46" fillId="0" borderId="105" xfId="25" applyNumberFormat="1" applyFont="1" applyBorder="1" applyAlignment="1">
      <alignment horizontal="center" vertical="center" textRotation="255" wrapText="1"/>
    </xf>
    <xf numFmtId="0" fontId="46" fillId="0" borderId="38" xfId="25" applyNumberFormat="1" applyFont="1" applyBorder="1" applyAlignment="1">
      <alignment horizontal="center" vertical="center" textRotation="255" wrapText="1"/>
    </xf>
    <xf numFmtId="0" fontId="46" fillId="0" borderId="101" xfId="25" applyNumberFormat="1" applyFont="1" applyBorder="1" applyAlignment="1">
      <alignment horizontal="center" vertical="center" textRotation="255" wrapText="1"/>
    </xf>
    <xf numFmtId="0" fontId="49" fillId="0" borderId="36" xfId="0" applyFont="1" applyBorder="1" applyAlignment="1">
      <alignment horizontal="center" vertical="center" textRotation="255"/>
    </xf>
    <xf numFmtId="0" fontId="49" fillId="0" borderId="31" xfId="0" applyFont="1" applyBorder="1" applyAlignment="1">
      <alignment horizontal="center"/>
    </xf>
    <xf numFmtId="0" fontId="49" fillId="0" borderId="106" xfId="0" applyFont="1" applyBorder="1" applyAlignment="1">
      <alignment horizontal="center"/>
    </xf>
    <xf numFmtId="0" fontId="2" fillId="0" borderId="29" xfId="25" applyNumberFormat="1" applyFont="1" applyBorder="1" applyAlignment="1">
      <alignment horizontal="left" vertical="center" shrinkToFit="1"/>
    </xf>
    <xf numFmtId="0" fontId="12" fillId="0" borderId="34" xfId="25" applyNumberFormat="1" applyFont="1" applyBorder="1" applyAlignment="1">
      <alignment horizontal="center" vertical="center" textRotation="255" wrapText="1"/>
    </xf>
    <xf numFmtId="0" fontId="12" fillId="0" borderId="11" xfId="25" applyNumberFormat="1" applyFont="1" applyBorder="1" applyAlignment="1">
      <alignment horizontal="center" vertical="center" textRotation="255" wrapText="1"/>
    </xf>
    <xf numFmtId="0" fontId="12" fillId="0" borderId="36" xfId="25" applyNumberFormat="1" applyFont="1" applyBorder="1" applyAlignment="1">
      <alignment horizontal="center" vertical="center" textRotation="255" wrapText="1"/>
    </xf>
    <xf numFmtId="0" fontId="41" fillId="0" borderId="46" xfId="23" applyNumberFormat="1" applyFont="1" applyBorder="1" applyAlignment="1">
      <alignment horizontal="center" vertical="center"/>
    </xf>
    <xf numFmtId="0" fontId="41" fillId="0" borderId="41" xfId="23" applyNumberFormat="1" applyFont="1" applyBorder="1" applyAlignment="1">
      <alignment horizontal="center" vertical="center"/>
    </xf>
    <xf numFmtId="0" fontId="41" fillId="0" borderId="38" xfId="23" applyNumberFormat="1" applyFont="1" applyBorder="1" applyAlignment="1">
      <alignment horizontal="center" vertical="center"/>
    </xf>
    <xf numFmtId="0" fontId="41" fillId="0" borderId="14" xfId="23" applyFont="1" applyBorder="1" applyAlignment="1">
      <alignment horizontal="center" vertical="center"/>
    </xf>
    <xf numFmtId="0" fontId="32" fillId="0" borderId="22" xfId="23" applyFont="1" applyBorder="1" applyAlignment="1">
      <alignment horizontal="left" vertical="center" wrapText="1"/>
    </xf>
    <xf numFmtId="0" fontId="47" fillId="0" borderId="22" xfId="23" applyFont="1" applyBorder="1" applyAlignment="1">
      <alignment horizontal="center" vertical="center" wrapText="1"/>
    </xf>
    <xf numFmtId="177" fontId="17" fillId="0" borderId="113" xfId="0" applyNumberFormat="1" applyFont="1" applyFill="1" applyBorder="1" applyAlignment="1">
      <alignment horizontal="center" vertical="center" textRotation="255"/>
    </xf>
    <xf numFmtId="177" fontId="17" fillId="0" borderId="114" xfId="0" applyNumberFormat="1" applyFont="1" applyFill="1" applyBorder="1" applyAlignment="1">
      <alignment horizontal="center" vertical="center" textRotation="255"/>
    </xf>
    <xf numFmtId="177" fontId="18" fillId="0" borderId="114" xfId="0" applyNumberFormat="1" applyFont="1" applyFill="1" applyBorder="1" applyAlignment="1">
      <alignment horizontal="center" vertical="center" textRotation="255"/>
    </xf>
    <xf numFmtId="177" fontId="18" fillId="0" borderId="21" xfId="0" applyNumberFormat="1" applyFont="1" applyFill="1" applyBorder="1" applyAlignment="1">
      <alignment horizontal="center" vertical="center" textRotation="255"/>
    </xf>
    <xf numFmtId="0" fontId="41" fillId="0" borderId="107" xfId="23" applyFont="1" applyBorder="1" applyAlignment="1">
      <alignment horizontal="center" vertical="center"/>
    </xf>
    <xf numFmtId="0" fontId="41" fillId="0" borderId="32" xfId="23" applyFont="1" applyBorder="1" applyAlignment="1">
      <alignment horizontal="center" vertical="center"/>
    </xf>
    <xf numFmtId="0" fontId="12" fillId="0" borderId="14" xfId="25" applyNumberFormat="1" applyFont="1" applyBorder="1" applyAlignment="1">
      <alignment horizontal="center" vertical="center" textRotation="255" wrapText="1"/>
    </xf>
    <xf numFmtId="0" fontId="12" fillId="0" borderId="13" xfId="25" applyNumberFormat="1" applyFont="1" applyBorder="1" applyAlignment="1">
      <alignment horizontal="center" vertical="center" textRotation="255" wrapText="1"/>
    </xf>
    <xf numFmtId="1" fontId="38" fillId="0" borderId="115" xfId="23" applyNumberFormat="1" applyFont="1" applyBorder="1" applyAlignment="1">
      <alignment horizontal="center" vertical="center" wrapText="1"/>
    </xf>
    <xf numFmtId="1" fontId="38" fillId="0" borderId="58" xfId="23" applyNumberFormat="1" applyFont="1" applyBorder="1" applyAlignment="1">
      <alignment horizontal="center" vertical="center" wrapText="1"/>
    </xf>
    <xf numFmtId="1" fontId="38" fillId="0" borderId="89" xfId="23" applyNumberFormat="1" applyFont="1" applyBorder="1" applyAlignment="1">
      <alignment horizontal="center" vertical="center" wrapText="1"/>
    </xf>
    <xf numFmtId="0" fontId="41" fillId="0" borderId="31" xfId="23" applyFont="1" applyBorder="1" applyAlignment="1">
      <alignment horizontal="center" vertical="center"/>
    </xf>
    <xf numFmtId="0" fontId="12" fillId="0" borderId="45" xfId="25" applyNumberFormat="1" applyFont="1" applyBorder="1" applyAlignment="1">
      <alignment horizontal="center" vertical="center" textRotation="255" wrapText="1"/>
    </xf>
    <xf numFmtId="0" fontId="12" fillId="0" borderId="35" xfId="25" applyNumberFormat="1" applyFont="1" applyBorder="1" applyAlignment="1">
      <alignment horizontal="center" vertical="center" textRotation="255" wrapText="1"/>
    </xf>
    <xf numFmtId="0" fontId="12" fillId="0" borderId="99" xfId="25" applyNumberFormat="1" applyFont="1" applyBorder="1" applyAlignment="1">
      <alignment horizontal="center" vertical="center" textRotation="255" wrapText="1"/>
    </xf>
    <xf numFmtId="0" fontId="12" fillId="0" borderId="108" xfId="25" applyNumberFormat="1" applyFont="1" applyBorder="1" applyAlignment="1">
      <alignment horizontal="center" vertical="center" textRotation="255" wrapText="1"/>
    </xf>
    <xf numFmtId="0" fontId="30" fillId="0" borderId="33" xfId="23" applyFont="1" applyBorder="1" applyAlignment="1">
      <alignment horizontal="left" vertical="center"/>
    </xf>
    <xf numFmtId="0" fontId="30" fillId="0" borderId="33" xfId="23" applyFont="1" applyBorder="1">
      <alignment vertical="center"/>
    </xf>
    <xf numFmtId="0" fontId="30" fillId="0" borderId="0" xfId="23" applyFont="1" applyBorder="1">
      <alignment vertical="center"/>
    </xf>
    <xf numFmtId="0" fontId="30" fillId="0" borderId="0" xfId="23" applyFont="1">
      <alignment vertical="center"/>
    </xf>
    <xf numFmtId="184" fontId="38" fillId="0" borderId="33" xfId="23" applyNumberFormat="1" applyFont="1" applyBorder="1" applyAlignment="1">
      <alignment horizontal="center" vertical="center" wrapText="1"/>
    </xf>
    <xf numFmtId="184" fontId="38" fillId="0" borderId="111" xfId="23" applyNumberFormat="1" applyFont="1" applyBorder="1" applyAlignment="1">
      <alignment horizontal="center" vertical="center" wrapText="1"/>
    </xf>
    <xf numFmtId="184" fontId="38" fillId="0" borderId="0" xfId="23" applyNumberFormat="1" applyFont="1" applyBorder="1" applyAlignment="1">
      <alignment horizontal="center" vertical="center" wrapText="1"/>
    </xf>
    <xf numFmtId="184" fontId="38" fillId="0" borderId="112" xfId="23" applyNumberFormat="1" applyFont="1" applyBorder="1" applyAlignment="1">
      <alignment horizontal="center" vertical="center" wrapText="1"/>
    </xf>
    <xf numFmtId="184" fontId="38" fillId="0" borderId="22" xfId="23" applyNumberFormat="1" applyFont="1" applyBorder="1" applyAlignment="1">
      <alignment horizontal="center" vertical="center" wrapText="1"/>
    </xf>
    <xf numFmtId="184" fontId="38" fillId="0" borderId="94" xfId="23" applyNumberFormat="1" applyFont="1" applyBorder="1" applyAlignment="1">
      <alignment horizontal="center" vertical="center" wrapText="1"/>
    </xf>
    <xf numFmtId="0" fontId="41" fillId="0" borderId="106" xfId="23" applyFont="1" applyBorder="1" applyAlignment="1">
      <alignment horizontal="center" vertical="center"/>
    </xf>
    <xf numFmtId="0" fontId="2" fillId="0" borderId="46" xfId="25" applyNumberFormat="1" applyFont="1" applyBorder="1" applyAlignment="1">
      <alignment horizontal="left" vertical="center" shrinkToFit="1"/>
    </xf>
    <xf numFmtId="0" fontId="2" fillId="0" borderId="41" xfId="25" applyNumberFormat="1" applyFont="1" applyBorder="1" applyAlignment="1">
      <alignment horizontal="left" vertical="center" shrinkToFit="1"/>
    </xf>
    <xf numFmtId="0" fontId="2" fillId="0" borderId="38" xfId="25" applyNumberFormat="1" applyFont="1" applyBorder="1" applyAlignment="1">
      <alignment horizontal="left" vertical="center" shrinkToFit="1"/>
    </xf>
    <xf numFmtId="0" fontId="2" fillId="0" borderId="23" xfId="25" applyNumberFormat="1" applyFont="1" applyBorder="1" applyAlignment="1">
      <alignment horizontal="right" vertical="center" shrinkToFit="1"/>
    </xf>
    <xf numFmtId="0" fontId="2" fillId="0" borderId="46" xfId="25" applyNumberFormat="1" applyFont="1" applyBorder="1" applyAlignment="1">
      <alignment horizontal="right" vertical="center" shrinkToFit="1"/>
    </xf>
    <xf numFmtId="0" fontId="2" fillId="0" borderId="41" xfId="25" applyNumberFormat="1" applyFont="1" applyBorder="1" applyAlignment="1">
      <alignment horizontal="right" vertical="center" shrinkToFit="1"/>
    </xf>
    <xf numFmtId="0" fontId="2" fillId="0" borderId="40" xfId="25" applyNumberFormat="1" applyFont="1" applyBorder="1" applyAlignment="1">
      <alignment horizontal="right" vertical="center" shrinkToFit="1"/>
    </xf>
    <xf numFmtId="0" fontId="2" fillId="0" borderId="58" xfId="25" applyNumberFormat="1" applyFont="1" applyBorder="1" applyAlignment="1">
      <alignment horizontal="right" vertical="center" shrinkToFit="1"/>
    </xf>
    <xf numFmtId="0" fontId="2" fillId="0" borderId="0" xfId="25" applyNumberFormat="1" applyFont="1" applyBorder="1" applyAlignment="1">
      <alignment horizontal="right" vertical="center" shrinkToFit="1"/>
    </xf>
    <xf numFmtId="0" fontId="12" fillId="0" borderId="45" xfId="25" applyNumberFormat="1" applyFont="1" applyBorder="1" applyAlignment="1">
      <alignment horizontal="center" vertical="center" wrapText="1"/>
    </xf>
    <xf numFmtId="0" fontId="12" fillId="0" borderId="38" xfId="25" applyNumberFormat="1" applyFont="1" applyBorder="1" applyAlignment="1">
      <alignment horizontal="center" vertical="center" wrapText="1"/>
    </xf>
    <xf numFmtId="0" fontId="2" fillId="0" borderId="97" xfId="25" applyNumberFormat="1" applyFont="1" applyBorder="1" applyAlignment="1">
      <alignment horizontal="right" vertical="center" shrinkToFit="1"/>
    </xf>
    <xf numFmtId="0" fontId="16" fillId="0" borderId="0" xfId="25" applyFont="1" applyAlignment="1">
      <alignment horizontal="center" vertical="center"/>
    </xf>
    <xf numFmtId="0" fontId="2" fillId="0" borderId="116" xfId="25" applyFont="1" applyBorder="1" applyAlignment="1">
      <alignment horizontal="center" vertical="center"/>
    </xf>
    <xf numFmtId="0" fontId="2" fillId="0" borderId="117" xfId="25" applyFont="1" applyBorder="1" applyAlignment="1">
      <alignment horizontal="center" vertical="center"/>
    </xf>
    <xf numFmtId="0" fontId="2" fillId="0" borderId="97" xfId="0" applyFont="1" applyBorder="1" applyAlignment="1">
      <alignment horizontal="center" vertical="center" shrinkToFit="1"/>
    </xf>
    <xf numFmtId="0" fontId="2" fillId="0" borderId="90" xfId="0" applyFont="1" applyBorder="1" applyAlignment="1">
      <alignment horizontal="center" vertical="center" shrinkToFit="1"/>
    </xf>
    <xf numFmtId="0" fontId="2" fillId="0" borderId="96" xfId="25" applyFont="1" applyBorder="1" applyAlignment="1">
      <alignment horizontal="center" vertical="center"/>
    </xf>
    <xf numFmtId="0" fontId="2" fillId="0" borderId="43" xfId="25" applyFont="1" applyBorder="1" applyAlignment="1">
      <alignment horizontal="center" vertical="center"/>
    </xf>
    <xf numFmtId="0" fontId="2" fillId="0" borderId="101" xfId="25" applyFont="1" applyBorder="1" applyAlignment="1">
      <alignment horizontal="center" vertical="center"/>
    </xf>
    <xf numFmtId="0" fontId="2" fillId="0" borderId="53" xfId="25" applyFont="1" applyBorder="1" applyAlignment="1">
      <alignment horizontal="center" vertical="center"/>
    </xf>
    <xf numFmtId="0" fontId="2" fillId="0" borderId="87" xfId="25" applyFont="1" applyBorder="1" applyAlignment="1">
      <alignment horizontal="center" vertical="center"/>
    </xf>
    <xf numFmtId="0" fontId="2" fillId="0" borderId="13" xfId="25" applyFont="1" applyBorder="1" applyAlignment="1">
      <alignment horizontal="center" vertical="center"/>
    </xf>
    <xf numFmtId="0" fontId="2" fillId="0" borderId="91" xfId="25" applyFont="1" applyBorder="1" applyAlignment="1">
      <alignment horizontal="center" vertical="center"/>
    </xf>
    <xf numFmtId="0" fontId="2" fillId="0" borderId="46" xfId="25" applyFont="1" applyBorder="1" applyAlignment="1">
      <alignment horizontal="center" vertical="center"/>
    </xf>
    <xf numFmtId="0" fontId="2" fillId="0" borderId="41" xfId="25" applyFont="1" applyBorder="1" applyAlignment="1">
      <alignment horizontal="center" vertical="center"/>
    </xf>
    <xf numFmtId="0" fontId="2" fillId="0" borderId="102" xfId="25" applyFont="1" applyBorder="1" applyAlignment="1">
      <alignment horizontal="center" vertical="center"/>
    </xf>
    <xf numFmtId="0" fontId="2" fillId="0" borderId="41" xfId="25" applyFont="1" applyBorder="1" applyAlignment="1">
      <alignment horizontal="left" vertical="center"/>
    </xf>
    <xf numFmtId="0" fontId="2" fillId="0" borderId="102" xfId="25" applyFont="1" applyBorder="1" applyAlignment="1">
      <alignment horizontal="left" vertical="center"/>
    </xf>
    <xf numFmtId="0" fontId="2" fillId="0" borderId="41" xfId="25" applyFont="1" applyBorder="1" applyAlignment="1">
      <alignment horizontal="right" vertical="center"/>
    </xf>
    <xf numFmtId="0" fontId="2" fillId="0" borderId="46" xfId="25" applyFont="1" applyBorder="1" applyAlignment="1">
      <alignment horizontal="right" vertical="center"/>
    </xf>
    <xf numFmtId="0" fontId="2" fillId="0" borderId="103" xfId="25" applyFont="1" applyBorder="1" applyAlignment="1">
      <alignment horizontal="center" vertical="center"/>
    </xf>
    <xf numFmtId="0" fontId="2" fillId="0" borderId="24" xfId="25" applyNumberFormat="1" applyFont="1" applyBorder="1" applyAlignment="1">
      <alignment horizontal="left" vertical="center" shrinkToFit="1"/>
    </xf>
    <xf numFmtId="0" fontId="12" fillId="0" borderId="35" xfId="25" applyNumberFormat="1" applyFont="1" applyBorder="1" applyAlignment="1">
      <alignment horizontal="center" vertical="center" wrapText="1"/>
    </xf>
    <xf numFmtId="0" fontId="12" fillId="0" borderId="88" xfId="25" applyNumberFormat="1" applyFont="1" applyBorder="1" applyAlignment="1">
      <alignment horizontal="center" vertical="center" wrapText="1"/>
    </xf>
    <xf numFmtId="0" fontId="2" fillId="0" borderId="53" xfId="25" applyNumberFormat="1" applyFont="1" applyBorder="1" applyAlignment="1">
      <alignment horizontal="right" vertical="center" shrinkToFit="1"/>
    </xf>
    <xf numFmtId="0" fontId="2" fillId="0" borderId="87" xfId="25" applyNumberFormat="1" applyFont="1" applyBorder="1" applyAlignment="1">
      <alignment horizontal="right" vertical="center" shrinkToFit="1"/>
    </xf>
    <xf numFmtId="0" fontId="2" fillId="0" borderId="28" xfId="25" applyNumberFormat="1" applyFont="1" applyBorder="1" applyAlignment="1">
      <alignment horizontal="left" vertical="center" shrinkToFit="1"/>
    </xf>
    <xf numFmtId="0" fontId="2" fillId="0" borderId="41" xfId="25" applyNumberFormat="1" applyFont="1" applyBorder="1" applyAlignment="1">
      <alignment horizontal="center" vertical="center"/>
    </xf>
    <xf numFmtId="0" fontId="2" fillId="0" borderId="33" xfId="25" applyNumberFormat="1" applyFont="1" applyBorder="1" applyAlignment="1">
      <alignment horizontal="right" vertical="center" shrinkToFit="1"/>
    </xf>
    <xf numFmtId="188" fontId="2" fillId="0" borderId="43" xfId="25" applyNumberFormat="1" applyFont="1" applyBorder="1" applyAlignment="1">
      <alignment horizontal="center" vertical="center" shrinkToFit="1"/>
    </xf>
    <xf numFmtId="0" fontId="2" fillId="0" borderId="40" xfId="25" applyNumberFormat="1" applyFont="1" applyBorder="1" applyAlignment="1">
      <alignment horizontal="center" vertical="center"/>
    </xf>
    <xf numFmtId="0" fontId="2" fillId="0" borderId="93" xfId="25" applyNumberFormat="1" applyFont="1" applyBorder="1" applyAlignment="1">
      <alignment horizontal="center" vertical="center"/>
    </xf>
    <xf numFmtId="188" fontId="2" fillId="0" borderId="91" xfId="25" applyNumberFormat="1" applyFont="1" applyBorder="1" applyAlignment="1">
      <alignment horizontal="center" vertical="center" shrinkToFit="1"/>
    </xf>
    <xf numFmtId="0" fontId="2" fillId="0" borderId="114" xfId="25" applyNumberFormat="1" applyFont="1" applyBorder="1" applyAlignment="1">
      <alignment horizontal="center" vertical="center" wrapText="1"/>
    </xf>
    <xf numFmtId="0" fontId="2" fillId="0" borderId="20" xfId="25" applyNumberFormat="1" applyFont="1" applyBorder="1" applyAlignment="1">
      <alignment horizontal="center" vertical="center" wrapText="1"/>
    </xf>
    <xf numFmtId="0" fontId="2" fillId="0" borderId="86" xfId="25" applyNumberFormat="1" applyFont="1" applyBorder="1" applyAlignment="1">
      <alignment horizontal="left" vertical="center" shrinkToFit="1"/>
    </xf>
    <xf numFmtId="0" fontId="2" fillId="0" borderId="97" xfId="25" applyNumberFormat="1" applyFont="1" applyBorder="1" applyAlignment="1">
      <alignment horizontal="left" vertical="center" shrinkToFit="1"/>
    </xf>
    <xf numFmtId="0" fontId="2" fillId="0" borderId="105" xfId="25" applyNumberFormat="1" applyFont="1" applyBorder="1" applyAlignment="1">
      <alignment horizontal="left" vertical="center" shrinkToFit="1"/>
    </xf>
    <xf numFmtId="0" fontId="2" fillId="0" borderId="52" xfId="25" applyNumberFormat="1" applyFont="1" applyBorder="1" applyAlignment="1">
      <alignment horizontal="right" vertical="center" shrinkToFit="1"/>
    </xf>
    <xf numFmtId="0" fontId="2" fillId="0" borderId="12" xfId="25" applyNumberFormat="1" applyFont="1" applyBorder="1" applyAlignment="1">
      <alignment horizontal="center" vertical="center" wrapText="1"/>
    </xf>
    <xf numFmtId="0" fontId="12" fillId="0" borderId="108" xfId="25" applyNumberFormat="1" applyFont="1" applyBorder="1" applyAlignment="1">
      <alignment horizontal="center" vertical="center" wrapText="1"/>
    </xf>
    <xf numFmtId="0" fontId="2" fillId="0" borderId="52" xfId="25" applyNumberFormat="1" applyFont="1" applyBorder="1" applyAlignment="1">
      <alignment horizontal="center" vertical="center"/>
    </xf>
    <xf numFmtId="0" fontId="21" fillId="0" borderId="97" xfId="0" applyFont="1" applyFill="1" applyBorder="1" applyAlignment="1">
      <alignment horizontal="center"/>
    </xf>
    <xf numFmtId="0" fontId="21" fillId="0" borderId="90" xfId="0" applyFont="1" applyFill="1" applyBorder="1" applyAlignment="1">
      <alignment horizontal="center"/>
    </xf>
    <xf numFmtId="0" fontId="21" fillId="0" borderId="41" xfId="0" applyFont="1" applyFill="1" applyBorder="1" applyAlignment="1">
      <alignment horizontal="center"/>
    </xf>
    <xf numFmtId="188" fontId="2" fillId="0" borderId="96" xfId="25" applyNumberFormat="1" applyFont="1" applyBorder="1" applyAlignment="1">
      <alignment horizontal="center" vertical="center" shrinkToFit="1"/>
    </xf>
    <xf numFmtId="0" fontId="2" fillId="0" borderId="43" xfId="25" applyNumberFormat="1" applyFont="1" applyBorder="1" applyAlignment="1">
      <alignment horizontal="center" vertical="center"/>
    </xf>
    <xf numFmtId="0" fontId="2" fillId="0" borderId="102" xfId="25" applyNumberFormat="1" applyFont="1" applyBorder="1" applyAlignment="1">
      <alignment horizontal="center" vertical="center"/>
    </xf>
    <xf numFmtId="49" fontId="15" fillId="0" borderId="107" xfId="25" applyNumberFormat="1" applyFont="1" applyBorder="1" applyAlignment="1">
      <alignment horizontal="left" vertical="center"/>
    </xf>
    <xf numFmtId="49" fontId="15" fillId="0" borderId="32" xfId="25" applyNumberFormat="1" applyFont="1" applyBorder="1" applyAlignment="1">
      <alignment horizontal="left" vertical="center"/>
    </xf>
    <xf numFmtId="49" fontId="15" fillId="0" borderId="106" xfId="25" applyNumberFormat="1" applyFont="1" applyBorder="1" applyAlignment="1">
      <alignment horizontal="left" vertical="center"/>
    </xf>
    <xf numFmtId="49" fontId="15" fillId="0" borderId="0" xfId="25" applyNumberFormat="1" applyFont="1" applyBorder="1" applyAlignment="1">
      <alignment horizontal="left" vertical="center"/>
    </xf>
    <xf numFmtId="0" fontId="2" fillId="0" borderId="108" xfId="25" applyNumberFormat="1" applyFont="1" applyBorder="1" applyAlignment="1">
      <alignment horizontal="center" vertical="center"/>
    </xf>
    <xf numFmtId="0" fontId="2" fillId="0" borderId="96" xfId="25" applyNumberFormat="1" applyFont="1" applyBorder="1" applyAlignment="1">
      <alignment horizontal="center" vertical="center"/>
    </xf>
    <xf numFmtId="0" fontId="2" fillId="0" borderId="91" xfId="25" applyNumberFormat="1" applyFont="1" applyBorder="1" applyAlignment="1">
      <alignment horizontal="center" vertical="center"/>
    </xf>
    <xf numFmtId="0" fontId="2" fillId="0" borderId="40" xfId="25" applyNumberFormat="1" applyFont="1" applyFill="1" applyBorder="1" applyAlignment="1">
      <alignment horizontal="center" vertical="center"/>
    </xf>
    <xf numFmtId="0" fontId="2" fillId="0" borderId="93" xfId="25" applyNumberFormat="1" applyFont="1" applyFill="1" applyBorder="1" applyAlignment="1">
      <alignment horizontal="center" vertical="center"/>
    </xf>
    <xf numFmtId="0" fontId="2" fillId="0" borderId="37" xfId="25" applyNumberFormat="1" applyFont="1" applyBorder="1" applyAlignment="1">
      <alignment horizontal="center" vertical="center" textRotation="255" shrinkToFit="1"/>
    </xf>
    <xf numFmtId="0" fontId="2" fillId="0" borderId="19" xfId="25" applyNumberFormat="1" applyFont="1" applyBorder="1" applyAlignment="1">
      <alignment horizontal="center" vertical="center" textRotation="255" shrinkToFit="1"/>
    </xf>
    <xf numFmtId="0" fontId="2" fillId="0" borderId="14" xfId="25" applyNumberFormat="1" applyFont="1" applyBorder="1" applyAlignment="1">
      <alignment horizontal="center" vertical="center" textRotation="255" shrinkToFit="1"/>
    </xf>
    <xf numFmtId="0" fontId="2" fillId="0" borderId="17" xfId="25" applyNumberFormat="1" applyFont="1" applyBorder="1" applyAlignment="1">
      <alignment horizontal="center" vertical="center" textRotation="255" shrinkToFit="1"/>
    </xf>
    <xf numFmtId="0" fontId="6" fillId="24" borderId="41" xfId="0" applyNumberFormat="1" applyFont="1" applyFill="1" applyBorder="1" applyAlignment="1">
      <alignment horizontal="center" vertical="center" shrinkToFit="1"/>
    </xf>
    <xf numFmtId="0" fontId="6" fillId="24" borderId="38" xfId="0" applyNumberFormat="1" applyFont="1" applyFill="1" applyBorder="1" applyAlignment="1">
      <alignment horizontal="center" vertical="center" shrinkToFit="1"/>
    </xf>
    <xf numFmtId="184" fontId="6" fillId="24" borderId="46" xfId="0" applyNumberFormat="1" applyFont="1" applyFill="1" applyBorder="1" applyAlignment="1">
      <alignment horizontal="center" vertical="center" shrinkToFit="1"/>
    </xf>
    <xf numFmtId="184" fontId="6" fillId="24" borderId="41" xfId="0" applyNumberFormat="1" applyFont="1" applyFill="1" applyBorder="1" applyAlignment="1">
      <alignment horizontal="center" vertical="center" shrinkToFit="1"/>
    </xf>
    <xf numFmtId="184" fontId="6" fillId="24" borderId="38" xfId="0" applyNumberFormat="1" applyFont="1" applyFill="1" applyBorder="1" applyAlignment="1">
      <alignment horizontal="center" vertical="center" shrinkToFit="1"/>
    </xf>
    <xf numFmtId="0" fontId="6" fillId="0" borderId="46" xfId="0" applyFont="1" applyFill="1" applyBorder="1" applyAlignment="1">
      <alignment horizontal="left" vertical="center" shrinkToFit="1"/>
    </xf>
    <xf numFmtId="0" fontId="6" fillId="0" borderId="41"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6" fillId="0" borderId="27" xfId="0" applyFont="1" applyFill="1" applyBorder="1" applyAlignment="1">
      <alignment horizontal="center" vertical="center" shrinkToFit="1"/>
    </xf>
    <xf numFmtId="0" fontId="6" fillId="0" borderId="23" xfId="0" applyFont="1" applyFill="1" applyBorder="1" applyAlignment="1">
      <alignment horizontal="left" vertical="center" shrinkToFit="1"/>
    </xf>
    <xf numFmtId="0" fontId="24" fillId="0" borderId="23" xfId="0" applyFont="1" applyFill="1" applyBorder="1" applyAlignment="1">
      <alignment horizontal="left" vertical="center" shrinkToFit="1"/>
    </xf>
    <xf numFmtId="0" fontId="6" fillId="0" borderId="24" xfId="0" applyFont="1" applyFill="1" applyBorder="1" applyAlignment="1">
      <alignment horizontal="center" vertical="center" textRotation="255" shrinkToFit="1"/>
    </xf>
    <xf numFmtId="0" fontId="6" fillId="0" borderId="25" xfId="0" applyFont="1" applyFill="1" applyBorder="1" applyAlignment="1">
      <alignment horizontal="center" vertical="center" textRotation="255" shrinkToFit="1"/>
    </xf>
    <xf numFmtId="0" fontId="6" fillId="0" borderId="29" xfId="0" applyFont="1" applyFill="1" applyBorder="1" applyAlignment="1">
      <alignment horizontal="center" vertical="center" textRotation="255" shrinkToFit="1"/>
    </xf>
    <xf numFmtId="186" fontId="6" fillId="24" borderId="23" xfId="0" applyNumberFormat="1" applyFont="1" applyFill="1" applyBorder="1" applyAlignment="1">
      <alignment horizontal="center" vertical="center" shrinkToFit="1"/>
    </xf>
    <xf numFmtId="0" fontId="50" fillId="0" borderId="0" xfId="0" applyFont="1" applyFill="1" applyBorder="1" applyAlignment="1">
      <alignment horizontal="center" vertical="center"/>
    </xf>
    <xf numFmtId="186" fontId="6" fillId="24" borderId="30" xfId="0" applyNumberFormat="1" applyFont="1" applyFill="1" applyBorder="1" applyAlignment="1">
      <alignment horizontal="center" vertical="center" shrinkToFit="1"/>
    </xf>
    <xf numFmtId="0" fontId="6" fillId="24" borderId="30" xfId="0" applyFont="1" applyFill="1" applyBorder="1" applyAlignment="1">
      <alignment horizontal="center" vertical="center"/>
    </xf>
    <xf numFmtId="0" fontId="6" fillId="24" borderId="96" xfId="0" applyNumberFormat="1" applyFont="1" applyFill="1" applyBorder="1" applyAlignment="1">
      <alignment horizontal="center" vertical="center" shrinkToFit="1"/>
    </xf>
    <xf numFmtId="0" fontId="6" fillId="24" borderId="43" xfId="0" applyNumberFormat="1" applyFont="1" applyFill="1" applyBorder="1" applyAlignment="1">
      <alignment horizontal="center" vertical="center" shrinkToFit="1"/>
    </xf>
    <xf numFmtId="0" fontId="6" fillId="24" borderId="101" xfId="0" applyNumberFormat="1" applyFont="1" applyFill="1" applyBorder="1" applyAlignment="1">
      <alignment horizontal="center" vertical="center" shrinkToFit="1"/>
    </xf>
    <xf numFmtId="187" fontId="6" fillId="24" borderId="96" xfId="0" applyNumberFormat="1" applyFont="1" applyFill="1" applyBorder="1" applyAlignment="1">
      <alignment horizontal="center" vertical="center" shrinkToFit="1"/>
    </xf>
    <xf numFmtId="187" fontId="6" fillId="24" borderId="43" xfId="0" applyNumberFormat="1" applyFont="1" applyFill="1" applyBorder="1" applyAlignment="1">
      <alignment horizontal="center" vertical="center" shrinkToFit="1"/>
    </xf>
    <xf numFmtId="187" fontId="6" fillId="24" borderId="101" xfId="0" applyNumberFormat="1" applyFont="1" applyFill="1" applyBorder="1" applyAlignment="1">
      <alignment horizontal="center" vertical="center" shrinkToFit="1"/>
    </xf>
    <xf numFmtId="0" fontId="28" fillId="0" borderId="40" xfId="0" applyFont="1" applyFill="1" applyBorder="1" applyAlignment="1">
      <alignment horizontal="center" vertical="center"/>
    </xf>
    <xf numFmtId="187" fontId="6" fillId="24" borderId="91" xfId="0" applyNumberFormat="1" applyFont="1" applyFill="1" applyBorder="1" applyAlignment="1">
      <alignment horizontal="center" vertical="center" shrinkToFit="1"/>
    </xf>
    <xf numFmtId="0" fontId="6" fillId="24" borderId="23" xfId="0" applyFont="1" applyFill="1" applyBorder="1" applyAlignment="1">
      <alignment horizontal="center" vertical="center"/>
    </xf>
    <xf numFmtId="0" fontId="6" fillId="0" borderId="96" xfId="0" applyNumberFormat="1" applyFont="1" applyFill="1" applyBorder="1" applyAlignment="1">
      <alignment horizontal="center" vertical="center" shrinkToFit="1"/>
    </xf>
    <xf numFmtId="0" fontId="6" fillId="0" borderId="43" xfId="0" applyNumberFormat="1" applyFont="1" applyFill="1" applyBorder="1" applyAlignment="1">
      <alignment horizontal="center" vertical="center" shrinkToFit="1"/>
    </xf>
    <xf numFmtId="0" fontId="6" fillId="0" borderId="101" xfId="0" applyNumberFormat="1" applyFont="1" applyFill="1" applyBorder="1" applyAlignment="1">
      <alignment horizontal="center" vertical="center" shrinkToFit="1"/>
    </xf>
    <xf numFmtId="0" fontId="6" fillId="24" borderId="38" xfId="0" applyFont="1" applyFill="1" applyBorder="1" applyAlignment="1">
      <alignment horizontal="center" vertical="center"/>
    </xf>
    <xf numFmtId="0" fontId="6" fillId="24" borderId="105" xfId="0" applyFont="1" applyFill="1" applyBorder="1" applyAlignment="1">
      <alignment horizontal="center" vertical="center"/>
    </xf>
    <xf numFmtId="0" fontId="6" fillId="24" borderId="47" xfId="0" applyFont="1" applyFill="1" applyBorder="1" applyAlignment="1">
      <alignment horizontal="center" vertical="center" textRotation="255" shrinkToFit="1"/>
    </xf>
    <xf numFmtId="0" fontId="6" fillId="24" borderId="118" xfId="0" applyFont="1" applyFill="1" applyBorder="1" applyAlignment="1">
      <alignment horizontal="center" vertical="center" textRotation="255" shrinkToFit="1"/>
    </xf>
    <xf numFmtId="0" fontId="6" fillId="24" borderId="48"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24" fillId="0" borderId="23" xfId="0" applyFont="1" applyFill="1" applyBorder="1" applyAlignment="1">
      <alignment vertical="center" textRotation="255" shrinkToFit="1"/>
    </xf>
    <xf numFmtId="0" fontId="6" fillId="0" borderId="46"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24" fillId="0" borderId="46" xfId="0" applyNumberFormat="1" applyFont="1" applyFill="1" applyBorder="1" applyAlignment="1">
      <alignment horizontal="center" vertical="center" shrinkToFit="1"/>
    </xf>
    <xf numFmtId="0" fontId="24" fillId="0" borderId="41" xfId="0" applyNumberFormat="1" applyFont="1" applyFill="1" applyBorder="1" applyAlignment="1">
      <alignment horizontal="center" vertical="center" shrinkToFit="1"/>
    </xf>
    <xf numFmtId="0" fontId="24" fillId="0" borderId="38" xfId="0" applyNumberFormat="1"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24" fillId="0" borderId="23" xfId="0" applyFont="1" applyFill="1" applyBorder="1" applyAlignment="1">
      <alignment horizontal="center" vertical="center" shrinkToFit="1"/>
    </xf>
    <xf numFmtId="0" fontId="6" fillId="0" borderId="23" xfId="0" applyFont="1" applyFill="1" applyBorder="1" applyAlignment="1">
      <alignment vertical="center" textRotation="255" shrinkToFit="1"/>
    </xf>
    <xf numFmtId="0" fontId="24" fillId="0" borderId="52" xfId="0" applyFont="1" applyFill="1" applyBorder="1" applyAlignment="1">
      <alignment horizontal="center" vertical="center" shrinkToFit="1"/>
    </xf>
    <xf numFmtId="0" fontId="24" fillId="0" borderId="40"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189" fontId="0" fillId="25" borderId="0" xfId="0" applyNumberFormat="1" applyFill="1" applyAlignment="1">
      <alignment horizontal="center"/>
    </xf>
    <xf numFmtId="0" fontId="1" fillId="0" borderId="119" xfId="19" applyFont="1" applyBorder="1" applyAlignment="1">
      <alignment horizontal="center" vertical="center" shrinkToFit="1"/>
    </xf>
    <xf numFmtId="0" fontId="1" fillId="0" borderId="120" xfId="19" applyFont="1" applyBorder="1" applyAlignment="1">
      <alignment horizontal="center" vertical="center" shrinkToFit="1"/>
    </xf>
    <xf numFmtId="0" fontId="1" fillId="0" borderId="121" xfId="19" applyFont="1" applyBorder="1" applyAlignment="1">
      <alignment horizontal="center" vertical="center" shrinkToFit="1"/>
    </xf>
    <xf numFmtId="183" fontId="1" fillId="0" borderId="83" xfId="19" applyNumberFormat="1" applyBorder="1" applyAlignment="1">
      <alignment horizontal="center" vertical="center" shrinkToFit="1"/>
    </xf>
    <xf numFmtId="0" fontId="1" fillId="0" borderId="59" xfId="19" applyFont="1" applyBorder="1" applyAlignment="1">
      <alignment horizontal="center" vertical="center" shrinkToFit="1"/>
    </xf>
    <xf numFmtId="0" fontId="1" fillId="0" borderId="72" xfId="19" applyFont="1" applyBorder="1" applyAlignment="1">
      <alignment horizontal="center" vertical="center" shrinkToFit="1"/>
    </xf>
    <xf numFmtId="0" fontId="1" fillId="0" borderId="61" xfId="19" applyFont="1" applyBorder="1" applyAlignment="1">
      <alignment horizontal="center" vertical="center" shrinkToFit="1"/>
    </xf>
    <xf numFmtId="0" fontId="1" fillId="0" borderId="66" xfId="19" applyFont="1" applyBorder="1" applyAlignment="1">
      <alignment horizontal="center" vertical="center" shrinkToFit="1"/>
    </xf>
    <xf numFmtId="0" fontId="1" fillId="0" borderId="122" xfId="19" applyFont="1" applyBorder="1" applyAlignment="1">
      <alignment horizontal="center" vertical="center" textRotation="255" shrinkToFit="1"/>
    </xf>
    <xf numFmtId="0" fontId="1" fillId="0" borderId="67" xfId="19" applyFont="1" applyBorder="1" applyAlignment="1">
      <alignment horizontal="center" vertical="center" textRotation="255" shrinkToFit="1"/>
    </xf>
    <xf numFmtId="0" fontId="1" fillId="0" borderId="82" xfId="19" applyFont="1" applyBorder="1" applyAlignment="1">
      <alignment horizontal="center" vertical="center" shrinkToFit="1"/>
    </xf>
    <xf numFmtId="0" fontId="1" fillId="0" borderId="82" xfId="19" applyBorder="1" applyAlignment="1">
      <alignment horizontal="center" vertical="center" shrinkToFit="1"/>
    </xf>
    <xf numFmtId="0" fontId="1" fillId="0" borderId="65" xfId="19" applyFont="1" applyBorder="1" applyAlignment="1">
      <alignment horizontal="center" vertical="center" shrinkToFit="1"/>
    </xf>
    <xf numFmtId="0" fontId="1" fillId="0" borderId="65" xfId="19" applyBorder="1" applyAlignment="1">
      <alignment horizontal="center" vertical="center" shrinkToFit="1"/>
    </xf>
    <xf numFmtId="0" fontId="1" fillId="0" borderId="130" xfId="19" applyBorder="1" applyAlignment="1">
      <alignment vertical="center" shrinkToFit="1"/>
    </xf>
    <xf numFmtId="0" fontId="1" fillId="0" borderId="38" xfId="19" applyBorder="1">
      <alignment vertical="center"/>
    </xf>
    <xf numFmtId="0" fontId="0" fillId="0" borderId="23" xfId="19" applyFont="1" applyBorder="1" applyAlignment="1">
      <alignment vertical="center" shrinkToFit="1"/>
    </xf>
    <xf numFmtId="0" fontId="1" fillId="0" borderId="23" xfId="19" applyFont="1" applyBorder="1" applyAlignment="1">
      <alignment vertical="center" shrinkToFit="1"/>
    </xf>
    <xf numFmtId="0" fontId="1" fillId="0" borderId="46" xfId="19" applyFont="1" applyBorder="1" applyAlignment="1">
      <alignment vertical="center" shrinkToFit="1"/>
    </xf>
    <xf numFmtId="0" fontId="1" fillId="0" borderId="130" xfId="19" applyFont="1" applyBorder="1" applyAlignment="1">
      <alignment vertical="center" shrinkToFit="1"/>
    </xf>
    <xf numFmtId="0" fontId="30" fillId="0" borderId="154" xfId="19" applyFont="1" applyBorder="1" applyAlignment="1">
      <alignment horizontal="center" vertical="center" shrinkToFit="1"/>
    </xf>
    <xf numFmtId="0" fontId="30" fillId="0" borderId="122" xfId="19" applyFont="1" applyBorder="1" applyAlignment="1">
      <alignment horizontal="center" vertical="center" shrinkToFit="1"/>
    </xf>
    <xf numFmtId="0" fontId="30" fillId="0" borderId="136" xfId="19" applyFont="1" applyBorder="1" applyAlignment="1">
      <alignment horizontal="center" vertical="center" shrinkToFit="1"/>
    </xf>
    <xf numFmtId="0" fontId="30" fillId="0" borderId="82" xfId="19" applyFont="1" applyBorder="1" applyAlignment="1">
      <alignment horizontal="center" vertical="center" shrinkToFit="1"/>
    </xf>
    <xf numFmtId="0" fontId="31" fillId="0" borderId="14" xfId="19" applyFont="1" applyBorder="1" applyAlignment="1">
      <alignment horizontal="center" vertical="center" textRotation="255" shrinkToFit="1"/>
    </xf>
    <xf numFmtId="0" fontId="31" fillId="0" borderId="13" xfId="19" applyFont="1" applyBorder="1" applyAlignment="1">
      <alignment horizontal="center" vertical="center" textRotation="255" shrinkToFit="1"/>
    </xf>
    <xf numFmtId="0" fontId="35" fillId="0" borderId="119" xfId="19" applyFont="1" applyBorder="1" applyAlignment="1">
      <alignment horizontal="center" vertical="center" textRotation="255" wrapText="1"/>
    </xf>
    <xf numFmtId="0" fontId="35" fillId="0" borderId="19" xfId="19" applyFont="1" applyBorder="1" applyAlignment="1">
      <alignment horizontal="center" vertical="center" textRotation="255" wrapText="1"/>
    </xf>
    <xf numFmtId="0" fontId="35" fillId="0" borderId="83" xfId="19" applyFont="1" applyBorder="1" applyAlignment="1">
      <alignment horizontal="center" vertical="center" textRotation="255" wrapText="1"/>
    </xf>
    <xf numFmtId="0" fontId="31" fillId="0" borderId="19" xfId="19" applyFont="1" applyBorder="1" applyAlignment="1">
      <alignment horizontal="center" vertical="center" textRotation="255" shrinkToFit="1"/>
    </xf>
    <xf numFmtId="0" fontId="1" fillId="0" borderId="126" xfId="19" applyFont="1" applyBorder="1" applyAlignment="1">
      <alignment horizontal="center" vertical="center" textRotation="255" shrinkToFit="1"/>
    </xf>
    <xf numFmtId="0" fontId="1" fillId="0" borderId="127" xfId="19" applyFont="1" applyBorder="1" applyAlignment="1">
      <alignment horizontal="center" vertical="center" textRotation="255" shrinkToFit="1"/>
    </xf>
    <xf numFmtId="0" fontId="39" fillId="0" borderId="126" xfId="19" applyFont="1" applyBorder="1" applyAlignment="1">
      <alignment horizontal="center" vertical="center" textRotation="255" wrapText="1"/>
    </xf>
    <xf numFmtId="0" fontId="39" fillId="0" borderId="128" xfId="19" applyFont="1" applyBorder="1" applyAlignment="1">
      <alignment horizontal="center" vertical="center" textRotation="255" wrapText="1"/>
    </xf>
    <xf numFmtId="0" fontId="39" fillId="0" borderId="127" xfId="19" applyFont="1" applyBorder="1" applyAlignment="1">
      <alignment horizontal="center" vertical="center" textRotation="255" wrapText="1"/>
    </xf>
    <xf numFmtId="0" fontId="32" fillId="0" borderId="129" xfId="19" applyFont="1" applyBorder="1" applyAlignment="1">
      <alignment horizontal="center" vertical="center" textRotation="255" shrinkToFit="1"/>
    </xf>
    <xf numFmtId="0" fontId="32" fillId="0" borderId="130" xfId="19" applyFont="1" applyBorder="1" applyAlignment="1">
      <alignment horizontal="center" vertical="center" textRotation="255" shrinkToFit="1"/>
    </xf>
    <xf numFmtId="0" fontId="32" fillId="0" borderId="131" xfId="19" applyFont="1" applyBorder="1" applyAlignment="1">
      <alignment horizontal="center" vertical="center" textRotation="255" shrinkToFit="1"/>
    </xf>
    <xf numFmtId="0" fontId="32" fillId="0" borderId="123" xfId="19" applyFont="1" applyBorder="1" applyAlignment="1">
      <alignment vertical="center" textRotation="255" shrinkToFit="1"/>
    </xf>
    <xf numFmtId="0" fontId="1" fillId="0" borderId="124" xfId="19" applyFont="1" applyBorder="1" applyAlignment="1">
      <alignment vertical="center" textRotation="255" shrinkToFit="1"/>
    </xf>
    <xf numFmtId="0" fontId="1" fillId="0" borderId="125" xfId="19" applyFont="1" applyBorder="1" applyAlignment="1">
      <alignment vertical="center" textRotation="255" shrinkToFit="1"/>
    </xf>
    <xf numFmtId="0" fontId="32" fillId="0" borderId="123" xfId="19" applyFont="1" applyBorder="1" applyAlignment="1">
      <alignment horizontal="center" vertical="center" textRotation="255" shrinkToFit="1"/>
    </xf>
    <xf numFmtId="0" fontId="1" fillId="0" borderId="132" xfId="19" applyFont="1" applyBorder="1" applyAlignment="1">
      <alignment vertical="center" textRotation="255" shrinkToFit="1"/>
    </xf>
    <xf numFmtId="0" fontId="35" fillId="0" borderId="126" xfId="19" applyFont="1" applyBorder="1" applyAlignment="1">
      <alignment horizontal="center" vertical="center" textRotation="255" wrapText="1"/>
    </xf>
    <xf numFmtId="0" fontId="35" fillId="0" borderId="128" xfId="19" applyFont="1" applyBorder="1" applyAlignment="1">
      <alignment horizontal="center" vertical="center" textRotation="255" wrapText="1"/>
    </xf>
    <xf numFmtId="0" fontId="35" fillId="0" borderId="127" xfId="19" applyFont="1" applyBorder="1" applyAlignment="1">
      <alignment horizontal="center" vertical="center" textRotation="255" wrapText="1"/>
    </xf>
    <xf numFmtId="0" fontId="1" fillId="0" borderId="133" xfId="19" applyFont="1" applyBorder="1" applyAlignment="1">
      <alignment horizontal="center" vertical="center" textRotation="255" shrinkToFit="1"/>
    </xf>
    <xf numFmtId="0" fontId="1" fillId="0" borderId="134" xfId="19" applyFont="1" applyBorder="1" applyAlignment="1">
      <alignment horizontal="center" vertical="center" textRotation="255" shrinkToFit="1"/>
    </xf>
    <xf numFmtId="0" fontId="1" fillId="0" borderId="61" xfId="19" applyBorder="1" applyAlignment="1">
      <alignment horizontal="center" vertical="center" shrinkToFit="1"/>
    </xf>
    <xf numFmtId="0" fontId="31" fillId="0" borderId="137" xfId="19" applyFont="1" applyBorder="1" applyAlignment="1">
      <alignment horizontal="center" vertical="center" textRotation="255" shrinkToFit="1"/>
    </xf>
    <xf numFmtId="0" fontId="31" fillId="0" borderId="138" xfId="19" applyFont="1" applyBorder="1" applyAlignment="1">
      <alignment horizontal="center" vertical="center" textRotation="255" shrinkToFit="1"/>
    </xf>
    <xf numFmtId="0" fontId="35" fillId="0" borderId="133" xfId="19" applyFont="1" applyBorder="1" applyAlignment="1">
      <alignment horizontal="center" vertical="center" textRotation="255" wrapText="1"/>
    </xf>
    <xf numFmtId="0" fontId="35" fillId="0" borderId="84" xfId="19" applyFont="1" applyBorder="1" applyAlignment="1">
      <alignment horizontal="center" vertical="center" textRotation="255" wrapText="1"/>
    </xf>
    <xf numFmtId="0" fontId="35" fillId="0" borderId="139" xfId="19" applyFont="1" applyBorder="1" applyAlignment="1">
      <alignment horizontal="center" vertical="center" textRotation="255" wrapText="1"/>
    </xf>
    <xf numFmtId="0" fontId="35" fillId="0" borderId="132" xfId="19" applyFont="1" applyBorder="1" applyAlignment="1">
      <alignment horizontal="center" vertical="center" textRotation="255" wrapText="1"/>
    </xf>
    <xf numFmtId="0" fontId="35" fillId="0" borderId="140" xfId="19" applyFont="1" applyBorder="1" applyAlignment="1">
      <alignment horizontal="center" vertical="center" textRotation="255" wrapText="1"/>
    </xf>
    <xf numFmtId="0" fontId="35" fillId="0" borderId="141" xfId="19" applyFont="1" applyBorder="1" applyAlignment="1">
      <alignment horizontal="center" vertical="center" textRotation="255" wrapText="1"/>
    </xf>
    <xf numFmtId="0" fontId="35" fillId="0" borderId="79" xfId="19" applyFont="1" applyBorder="1" applyAlignment="1">
      <alignment horizontal="center" vertical="center" textRotation="255" wrapText="1"/>
    </xf>
    <xf numFmtId="0" fontId="35" fillId="0" borderId="119" xfId="19" applyFont="1" applyBorder="1" applyAlignment="1">
      <alignment horizontal="center" vertical="center" textRotation="255" shrinkToFit="1"/>
    </xf>
    <xf numFmtId="0" fontId="35" fillId="0" borderId="19" xfId="19" applyFont="1" applyBorder="1" applyAlignment="1">
      <alignment horizontal="center" vertical="center" textRotation="255" shrinkToFit="1"/>
    </xf>
    <xf numFmtId="0" fontId="35" fillId="0" borderId="0" xfId="19" applyFont="1" applyBorder="1" applyAlignment="1">
      <alignment horizontal="center" vertical="center" textRotation="255" shrinkToFit="1"/>
    </xf>
    <xf numFmtId="0" fontId="35" fillId="0" borderId="142" xfId="19" applyFont="1" applyBorder="1" applyAlignment="1">
      <alignment horizontal="center" vertical="center" textRotation="255" shrinkToFit="1"/>
    </xf>
    <xf numFmtId="0" fontId="35" fillId="0" borderId="136" xfId="19" applyFont="1" applyBorder="1" applyAlignment="1">
      <alignment horizontal="center" vertical="center" textRotation="255" shrinkToFit="1"/>
    </xf>
    <xf numFmtId="0" fontId="35" fillId="0" borderId="143" xfId="19" applyFont="1" applyBorder="1" applyAlignment="1">
      <alignment horizontal="center" vertical="center" textRotation="255" shrinkToFit="1"/>
    </xf>
    <xf numFmtId="0" fontId="35" fillId="0" borderId="144" xfId="19" applyFont="1" applyBorder="1" applyAlignment="1">
      <alignment horizontal="center" vertical="center" textRotation="255" shrinkToFit="1"/>
    </xf>
    <xf numFmtId="0" fontId="1" fillId="0" borderId="0" xfId="19" applyFont="1" applyBorder="1" applyAlignment="1">
      <alignment horizontal="right" vertical="center" shrinkToFit="1"/>
    </xf>
    <xf numFmtId="0" fontId="1" fillId="0" borderId="144" xfId="19" applyFont="1" applyBorder="1" applyAlignment="1">
      <alignment vertical="center" shrinkToFit="1"/>
    </xf>
    <xf numFmtId="0" fontId="1" fillId="0" borderId="65" xfId="19" applyFont="1" applyBorder="1" applyAlignment="1">
      <alignment vertical="center" shrinkToFit="1"/>
    </xf>
    <xf numFmtId="0" fontId="1" fillId="0" borderId="145" xfId="19" applyFont="1" applyBorder="1" applyAlignment="1">
      <alignment vertical="center" shrinkToFit="1"/>
    </xf>
    <xf numFmtId="0" fontId="35" fillId="0" borderId="146" xfId="19" applyFont="1" applyBorder="1" applyAlignment="1">
      <alignment horizontal="center" vertical="center" textRotation="255" shrinkToFit="1"/>
    </xf>
    <xf numFmtId="0" fontId="35" fillId="0" borderId="147" xfId="19" applyFont="1" applyBorder="1" applyAlignment="1">
      <alignment horizontal="center" vertical="center" textRotation="255" shrinkToFit="1"/>
    </xf>
    <xf numFmtId="0" fontId="35" fillId="0" borderId="148" xfId="19" applyFont="1" applyBorder="1" applyAlignment="1">
      <alignment horizontal="center" vertical="center" textRotation="255" shrinkToFit="1"/>
    </xf>
    <xf numFmtId="0" fontId="35" fillId="0" borderId="122" xfId="19" applyFont="1" applyBorder="1" applyAlignment="1">
      <alignment horizontal="center" vertical="center" textRotation="255" shrinkToFit="1"/>
    </xf>
    <xf numFmtId="0" fontId="35" fillId="0" borderId="38" xfId="19" applyFont="1" applyBorder="1" applyAlignment="1">
      <alignment horizontal="center" vertical="center" textRotation="255" shrinkToFit="1"/>
    </xf>
    <xf numFmtId="0" fontId="35" fillId="0" borderId="13" xfId="19" applyFont="1" applyBorder="1" applyAlignment="1">
      <alignment horizontal="center" vertical="center" textRotation="255" shrinkToFit="1"/>
    </xf>
    <xf numFmtId="0" fontId="35" fillId="0" borderId="67" xfId="19" applyFont="1" applyBorder="1" applyAlignment="1">
      <alignment horizontal="center" vertical="center" textRotation="255" shrinkToFit="1"/>
    </xf>
    <xf numFmtId="0" fontId="35" fillId="0" borderId="83" xfId="19" applyFont="1" applyBorder="1" applyAlignment="1">
      <alignment horizontal="center" vertical="center" textRotation="255" shrinkToFit="1"/>
    </xf>
    <xf numFmtId="0" fontId="0" fillId="0" borderId="46" xfId="19" applyFont="1" applyBorder="1" applyAlignment="1">
      <alignment vertical="center" shrinkToFit="1"/>
    </xf>
    <xf numFmtId="0" fontId="1" fillId="0" borderId="41" xfId="19" applyBorder="1">
      <alignment vertical="center"/>
    </xf>
    <xf numFmtId="0" fontId="1" fillId="0" borderId="135" xfId="19" applyBorder="1">
      <alignment vertical="center"/>
    </xf>
    <xf numFmtId="0" fontId="1" fillId="0" borderId="155" xfId="19" applyFont="1" applyBorder="1" applyAlignment="1">
      <alignment horizontal="right" vertical="center" shrinkToFit="1"/>
    </xf>
    <xf numFmtId="0" fontId="32" fillId="0" borderId="142" xfId="19" applyFont="1" applyBorder="1" applyAlignment="1">
      <alignment horizontal="center" vertical="center" shrinkToFit="1"/>
    </xf>
    <xf numFmtId="0" fontId="1" fillId="0" borderId="142" xfId="19" applyFont="1" applyBorder="1" applyAlignment="1">
      <alignment vertical="center" shrinkToFit="1"/>
    </xf>
    <xf numFmtId="0" fontId="1" fillId="0" borderId="79" xfId="19" applyFont="1" applyBorder="1" applyAlignment="1">
      <alignment vertical="center" shrinkToFit="1"/>
    </xf>
    <xf numFmtId="0" fontId="1" fillId="0" borderId="126" xfId="19" applyFont="1" applyBorder="1" applyAlignment="1">
      <alignment horizontal="center" vertical="center" shrinkToFit="1"/>
    </xf>
    <xf numFmtId="0" fontId="1" fillId="0" borderId="127" xfId="19" applyFont="1" applyBorder="1" applyAlignment="1">
      <alignment horizontal="center" vertical="center" shrinkToFit="1"/>
    </xf>
    <xf numFmtId="0" fontId="35" fillId="0" borderId="136" xfId="19" applyFont="1" applyBorder="1" applyAlignment="1">
      <alignment horizontal="center" vertical="center" textRotation="255" wrapText="1"/>
    </xf>
    <xf numFmtId="0" fontId="35" fillId="0" borderId="143" xfId="19" applyFont="1" applyBorder="1" applyAlignment="1">
      <alignment horizontal="center" vertical="center" textRotation="255" wrapText="1"/>
    </xf>
    <xf numFmtId="0" fontId="35" fillId="0" borderId="144" xfId="19" applyFont="1" applyBorder="1" applyAlignment="1">
      <alignment horizontal="center" vertical="center" textRotation="255" wrapText="1"/>
    </xf>
    <xf numFmtId="0" fontId="35" fillId="0" borderId="149" xfId="19" applyFont="1" applyBorder="1" applyAlignment="1">
      <alignment horizontal="center" vertical="center" textRotation="255" wrapText="1"/>
    </xf>
    <xf numFmtId="0" fontId="35" fillId="0" borderId="150" xfId="19" applyFont="1" applyBorder="1" applyAlignment="1">
      <alignment horizontal="center" vertical="center" textRotation="255" wrapText="1"/>
    </xf>
    <xf numFmtId="0" fontId="1" fillId="0" borderId="123" xfId="19" applyFont="1" applyBorder="1" applyAlignment="1">
      <alignment horizontal="center" vertical="center" shrinkToFit="1"/>
    </xf>
    <xf numFmtId="0" fontId="1" fillId="0" borderId="132" xfId="19" applyFont="1" applyBorder="1" applyAlignment="1">
      <alignment horizontal="center" vertical="center" shrinkToFit="1"/>
    </xf>
    <xf numFmtId="0" fontId="35" fillId="0" borderId="146" xfId="19" applyFont="1" applyBorder="1" applyAlignment="1">
      <alignment horizontal="center" vertical="center" textRotation="255" wrapText="1"/>
    </xf>
    <xf numFmtId="0" fontId="35" fillId="0" borderId="147" xfId="19" applyFont="1" applyBorder="1" applyAlignment="1">
      <alignment horizontal="center" vertical="center" textRotation="255" wrapText="1"/>
    </xf>
    <xf numFmtId="0" fontId="35" fillId="0" borderId="148" xfId="19" applyFont="1" applyBorder="1" applyAlignment="1">
      <alignment horizontal="center" vertical="center" textRotation="255" wrapText="1"/>
    </xf>
    <xf numFmtId="0" fontId="35" fillId="0" borderId="14" xfId="19" applyFont="1" applyBorder="1" applyAlignment="1">
      <alignment horizontal="center" vertical="center" textRotation="255" wrapText="1"/>
    </xf>
    <xf numFmtId="0" fontId="35" fillId="0" borderId="38" xfId="19" applyFont="1" applyBorder="1" applyAlignment="1">
      <alignment horizontal="center" vertical="center" textRotation="255" wrapText="1"/>
    </xf>
    <xf numFmtId="0" fontId="35" fillId="0" borderId="13" xfId="19" applyFont="1" applyBorder="1" applyAlignment="1">
      <alignment horizontal="center" vertical="center" textRotation="255" wrapText="1"/>
    </xf>
    <xf numFmtId="0" fontId="35" fillId="0" borderId="67" xfId="19" applyFont="1" applyBorder="1" applyAlignment="1">
      <alignment horizontal="center" vertical="center" textRotation="255" wrapText="1"/>
    </xf>
    <xf numFmtId="0" fontId="32" fillId="0" borderId="124" xfId="19" applyFont="1" applyBorder="1" applyAlignment="1">
      <alignment horizontal="center" vertical="center" textRotation="255" shrinkToFit="1"/>
    </xf>
    <xf numFmtId="0" fontId="32" fillId="0" borderId="125" xfId="19" applyFont="1" applyBorder="1" applyAlignment="1">
      <alignment horizontal="center" vertical="center" textRotation="255" shrinkToFit="1"/>
    </xf>
    <xf numFmtId="0" fontId="1" fillId="0" borderId="151" xfId="19" applyFont="1" applyBorder="1" applyAlignment="1">
      <alignment horizontal="center" vertical="center" textRotation="255" shrinkToFit="1"/>
    </xf>
    <xf numFmtId="0" fontId="1" fillId="0" borderId="152" xfId="19" applyBorder="1" applyAlignment="1">
      <alignment horizontal="center" vertical="center" shrinkToFit="1"/>
    </xf>
    <xf numFmtId="0" fontId="1" fillId="0" borderId="153" xfId="19" applyBorder="1" applyAlignment="1">
      <alignment horizontal="center" vertical="center" shrinkToFit="1"/>
    </xf>
    <xf numFmtId="0" fontId="1" fillId="0" borderId="66" xfId="19" applyFont="1" applyBorder="1" applyAlignment="1">
      <alignment vertical="center" shrinkToFit="1"/>
    </xf>
    <xf numFmtId="0" fontId="1" fillId="0" borderId="156" xfId="19" applyFont="1" applyBorder="1" applyAlignment="1">
      <alignment vertical="center" shrinkToFit="1"/>
    </xf>
    <xf numFmtId="0" fontId="1" fillId="0" borderId="157" xfId="19" applyFont="1" applyBorder="1" applyAlignment="1">
      <alignment vertical="center" shrinkToFit="1"/>
    </xf>
    <xf numFmtId="0" fontId="1" fillId="0" borderId="158" xfId="19" applyFont="1" applyBorder="1" applyAlignment="1">
      <alignment vertical="center" shrinkToFit="1"/>
    </xf>
    <xf numFmtId="0" fontId="2" fillId="0" borderId="0" xfId="0" applyFont="1" applyAlignment="1">
      <alignment horizontal="left" vertical="center" wrapText="1"/>
    </xf>
    <xf numFmtId="0" fontId="67" fillId="0" borderId="31" xfId="0" applyFont="1" applyBorder="1" applyAlignment="1">
      <alignment horizontal="center" vertical="top" wrapText="1"/>
    </xf>
    <xf numFmtId="0" fontId="67" fillId="0" borderId="32" xfId="0" applyFont="1" applyBorder="1" applyAlignment="1">
      <alignment horizontal="center" vertical="top" wrapText="1"/>
    </xf>
    <xf numFmtId="0" fontId="67" fillId="0" borderId="159" xfId="0" applyFont="1" applyBorder="1" applyAlignment="1">
      <alignment horizontal="center" vertical="top" wrapText="1"/>
    </xf>
    <xf numFmtId="0" fontId="66" fillId="0" borderId="0" xfId="0" applyFont="1" applyBorder="1" applyAlignment="1">
      <alignment horizontal="center"/>
    </xf>
    <xf numFmtId="0" fontId="67" fillId="0" borderId="47" xfId="0" applyFont="1" applyBorder="1" applyAlignment="1">
      <alignment horizontal="center" vertical="top" wrapText="1"/>
    </xf>
    <xf numFmtId="0" fontId="67" fillId="0" borderId="48" xfId="0" applyFont="1" applyBorder="1" applyAlignment="1">
      <alignment horizontal="center" vertical="top" wrapText="1"/>
    </xf>
    <xf numFmtId="0" fontId="40" fillId="0" borderId="47" xfId="0" applyFont="1" applyBorder="1" applyAlignment="1">
      <alignment horizontal="center" vertical="top" wrapText="1"/>
    </xf>
    <xf numFmtId="0" fontId="40" fillId="0" borderId="118" xfId="0" applyFont="1" applyBorder="1" applyAlignment="1">
      <alignment horizontal="center" vertical="top" wrapText="1"/>
    </xf>
    <xf numFmtId="0" fontId="40" fillId="0" borderId="48" xfId="0" applyFont="1" applyBorder="1" applyAlignment="1">
      <alignment horizontal="center" vertical="top" wrapText="1"/>
    </xf>
    <xf numFmtId="0" fontId="67" fillId="0" borderId="113" xfId="0" applyFont="1" applyBorder="1" applyAlignment="1">
      <alignment horizontal="center" vertical="top" wrapText="1"/>
    </xf>
    <xf numFmtId="0" fontId="67" fillId="0" borderId="33" xfId="0" applyFont="1" applyBorder="1" applyAlignment="1">
      <alignment horizontal="center" vertical="top" wrapText="1"/>
    </xf>
    <xf numFmtId="0" fontId="67" fillId="0" borderId="111" xfId="0" applyFont="1" applyBorder="1" applyAlignment="1">
      <alignment horizontal="center" vertical="top" wrapText="1"/>
    </xf>
    <xf numFmtId="0" fontId="67" fillId="0" borderId="21" xfId="0" applyFont="1" applyBorder="1" applyAlignment="1">
      <alignment horizontal="center" vertical="top" wrapText="1"/>
    </xf>
    <xf numFmtId="0" fontId="67" fillId="0" borderId="22" xfId="0" applyFont="1" applyBorder="1" applyAlignment="1">
      <alignment horizontal="center" vertical="top" wrapText="1"/>
    </xf>
    <xf numFmtId="0" fontId="67" fillId="0" borderId="94" xfId="0" applyFont="1" applyBorder="1" applyAlignment="1">
      <alignment horizontal="center" vertical="top" wrapText="1"/>
    </xf>
    <xf numFmtId="0" fontId="67" fillId="0" borderId="118" xfId="0" applyFont="1" applyBorder="1" applyAlignment="1">
      <alignment horizontal="center" vertical="top" wrapText="1"/>
    </xf>
    <xf numFmtId="0" fontId="67" fillId="0" borderId="114" xfId="0" applyFont="1" applyBorder="1" applyAlignment="1">
      <alignment horizontal="center" vertical="top" wrapText="1"/>
    </xf>
    <xf numFmtId="0" fontId="67" fillId="0" borderId="0" xfId="0" applyFont="1" applyBorder="1" applyAlignment="1">
      <alignment horizontal="center" vertical="top" wrapText="1"/>
    </xf>
    <xf numFmtId="0" fontId="67" fillId="0" borderId="112" xfId="0" applyFont="1" applyBorder="1" applyAlignment="1">
      <alignment horizontal="center" vertical="top" wrapText="1"/>
    </xf>
    <xf numFmtId="0" fontId="67" fillId="0" borderId="0" xfId="0" applyFont="1" applyAlignment="1">
      <alignment horizontal="center" vertical="top" wrapText="1"/>
    </xf>
    <xf numFmtId="0" fontId="66" fillId="0" borderId="22" xfId="0" applyFont="1" applyBorder="1" applyAlignment="1">
      <alignment horizontal="center" vertical="center"/>
    </xf>
    <xf numFmtId="0" fontId="68" fillId="0" borderId="22" xfId="0" applyFont="1" applyBorder="1" applyAlignment="1">
      <alignment horizontal="center" vertical="center"/>
    </xf>
    <xf numFmtId="0" fontId="2" fillId="0" borderId="52" xfId="25" applyNumberFormat="1" applyFont="1" applyBorder="1" applyAlignment="1">
      <alignment horizontal="left" vertical="center" shrinkToFit="1"/>
    </xf>
    <xf numFmtId="0" fontId="2" fillId="0" borderId="43" xfId="25" applyNumberFormat="1" applyFont="1" applyBorder="1" applyAlignment="1">
      <alignment horizontal="right" vertical="center" shrinkToFit="1"/>
    </xf>
    <xf numFmtId="0" fontId="2" fillId="0" borderId="96" xfId="25" applyNumberFormat="1" applyFont="1" applyBorder="1" applyAlignment="1">
      <alignment horizontal="left" vertical="center" shrinkToFit="1"/>
    </xf>
    <xf numFmtId="0" fontId="12" fillId="0" borderId="99" xfId="25" applyNumberFormat="1" applyFont="1" applyBorder="1" applyAlignment="1">
      <alignment horizontal="center" vertical="center" wrapText="1"/>
    </xf>
    <xf numFmtId="0" fontId="2" fillId="0" borderId="96" xfId="25" applyFont="1" applyBorder="1" applyAlignment="1">
      <alignment horizontal="left" vertical="center"/>
    </xf>
    <xf numFmtId="0" fontId="2" fillId="0" borderId="43" xfId="25" applyFont="1" applyBorder="1" applyAlignment="1">
      <alignment horizontal="left" vertical="center"/>
    </xf>
    <xf numFmtId="0" fontId="2" fillId="0" borderId="91" xfId="25" applyFont="1" applyBorder="1" applyAlignment="1">
      <alignment horizontal="left" vertical="center"/>
    </xf>
    <xf numFmtId="0" fontId="2" fillId="0" borderId="101" xfId="25" applyFont="1" applyBorder="1" applyAlignment="1">
      <alignment horizontal="left" vertical="center"/>
    </xf>
    <xf numFmtId="0" fontId="2" fillId="0" borderId="32" xfId="25" applyFont="1" applyBorder="1" applyAlignment="1">
      <alignment horizontal="center" vertical="center"/>
    </xf>
    <xf numFmtId="0" fontId="2" fillId="0" borderId="159" xfId="25" applyFont="1" applyBorder="1" applyAlignment="1">
      <alignment horizontal="center" vertical="center"/>
    </xf>
    <xf numFmtId="0" fontId="2" fillId="0" borderId="160" xfId="25" applyFont="1" applyBorder="1" applyAlignment="1">
      <alignment horizontal="center" vertical="center"/>
    </xf>
    <xf numFmtId="49" fontId="14" fillId="0" borderId="21" xfId="25" applyNumberFormat="1" applyFont="1" applyBorder="1" applyAlignment="1">
      <alignment horizontal="left" vertical="center"/>
    </xf>
    <xf numFmtId="49" fontId="14" fillId="0" borderId="22" xfId="25" applyNumberFormat="1" applyFont="1" applyBorder="1" applyAlignment="1">
      <alignment horizontal="left" vertical="center"/>
    </xf>
    <xf numFmtId="49" fontId="14" fillId="0" borderId="94" xfId="25" applyNumberFormat="1" applyFont="1" applyBorder="1" applyAlignment="1">
      <alignment horizontal="left" vertical="center"/>
    </xf>
    <xf numFmtId="49" fontId="15" fillId="0" borderId="33" xfId="25" applyNumberFormat="1" applyFont="1" applyBorder="1" applyAlignment="1">
      <alignment horizontal="left" vertical="center"/>
    </xf>
    <xf numFmtId="0" fontId="2" fillId="0" borderId="109" xfId="25" applyNumberFormat="1" applyFont="1" applyBorder="1" applyAlignment="1">
      <alignment horizontal="center" vertical="center"/>
    </xf>
    <xf numFmtId="0" fontId="2" fillId="0" borderId="100" xfId="25" applyNumberFormat="1" applyFont="1" applyBorder="1" applyAlignment="1">
      <alignment horizontal="center" vertical="center"/>
    </xf>
    <xf numFmtId="0" fontId="2" fillId="0" borderId="31" xfId="25" applyNumberFormat="1" applyFont="1" applyBorder="1" applyAlignment="1">
      <alignment horizontal="center" vertical="center"/>
    </xf>
    <xf numFmtId="0" fontId="2" fillId="0" borderId="32" xfId="25" applyNumberFormat="1" applyFont="1" applyBorder="1" applyAlignment="1">
      <alignment horizontal="center" vertical="center"/>
    </xf>
    <xf numFmtId="0" fontId="2" fillId="0" borderId="159" xfId="25" applyNumberFormat="1" applyFont="1" applyBorder="1" applyAlignment="1">
      <alignment horizontal="center" vertical="center"/>
    </xf>
    <xf numFmtId="0" fontId="2" fillId="0" borderId="32" xfId="25" applyNumberFormat="1" applyFont="1" applyFill="1" applyBorder="1" applyAlignment="1">
      <alignment horizontal="center" vertical="center"/>
    </xf>
    <xf numFmtId="0" fontId="2" fillId="0" borderId="159" xfId="25" applyNumberFormat="1" applyFont="1" applyFill="1" applyBorder="1" applyAlignment="1">
      <alignment horizontal="center" vertical="center"/>
    </xf>
    <xf numFmtId="0" fontId="2" fillId="0" borderId="43" xfId="25" applyNumberFormat="1" applyFont="1" applyBorder="1" applyAlignment="1">
      <alignment horizontal="left" vertical="center" shrinkToFit="1"/>
    </xf>
    <xf numFmtId="180" fontId="24" fillId="0" borderId="46" xfId="0" applyNumberFormat="1" applyFont="1" applyFill="1" applyBorder="1" applyAlignment="1">
      <alignment horizontal="center" vertical="center" shrinkToFit="1"/>
    </xf>
    <xf numFmtId="180" fontId="24" fillId="0" borderId="41" xfId="0" applyNumberFormat="1" applyFont="1" applyFill="1" applyBorder="1" applyAlignment="1">
      <alignment horizontal="center" vertical="center" shrinkToFit="1"/>
    </xf>
    <xf numFmtId="180" fontId="24" fillId="0" borderId="38" xfId="0" applyNumberFormat="1" applyFont="1" applyFill="1" applyBorder="1" applyAlignment="1">
      <alignment horizontal="center" vertical="center" shrinkToFit="1"/>
    </xf>
    <xf numFmtId="177" fontId="21" fillId="0" borderId="113" xfId="0" applyNumberFormat="1" applyFont="1" applyFill="1" applyBorder="1" applyAlignment="1">
      <alignment horizontal="center" vertical="center"/>
    </xf>
    <xf numFmtId="177" fontId="22" fillId="0" borderId="33" xfId="0" applyNumberFormat="1" applyFont="1" applyFill="1" applyBorder="1" applyAlignment="1">
      <alignment horizontal="center" vertical="center"/>
    </xf>
    <xf numFmtId="177" fontId="22" fillId="0" borderId="37" xfId="0" applyNumberFormat="1" applyFont="1" applyFill="1" applyBorder="1" applyAlignment="1">
      <alignment horizontal="center" vertical="center"/>
    </xf>
    <xf numFmtId="177" fontId="22" fillId="0" borderId="21" xfId="0" applyNumberFormat="1" applyFont="1" applyFill="1" applyBorder="1" applyAlignment="1">
      <alignment horizontal="center" vertical="center"/>
    </xf>
    <xf numFmtId="177" fontId="22" fillId="0" borderId="22" xfId="0" applyNumberFormat="1" applyFont="1" applyFill="1" applyBorder="1" applyAlignment="1">
      <alignment horizontal="center" vertical="center"/>
    </xf>
    <xf numFmtId="177" fontId="22" fillId="0" borderId="17" xfId="0" applyNumberFormat="1" applyFont="1" applyFill="1" applyBorder="1" applyAlignment="1">
      <alignment horizontal="center" vertical="center"/>
    </xf>
    <xf numFmtId="177" fontId="21" fillId="0" borderId="114" xfId="0" applyNumberFormat="1" applyFont="1" applyFill="1" applyBorder="1" applyAlignment="1">
      <alignment horizontal="center" vertical="center"/>
    </xf>
    <xf numFmtId="177" fontId="22" fillId="0" borderId="0" xfId="0" applyNumberFormat="1" applyFont="1" applyFill="1" applyBorder="1" applyAlignment="1">
      <alignment horizontal="center" vertical="center"/>
    </xf>
    <xf numFmtId="177" fontId="22" fillId="0" borderId="19" xfId="0" applyNumberFormat="1" applyFont="1" applyFill="1" applyBorder="1" applyAlignment="1">
      <alignment horizontal="center" vertical="center"/>
    </xf>
    <xf numFmtId="0" fontId="24" fillId="0" borderId="24" xfId="0" applyFont="1" applyFill="1" applyBorder="1" applyAlignment="1">
      <alignment horizontal="center" vertical="center" shrinkToFit="1"/>
    </xf>
    <xf numFmtId="0" fontId="24" fillId="0" borderId="29" xfId="0" applyFont="1" applyFill="1" applyBorder="1" applyAlignment="1">
      <alignment horizontal="center" vertical="center" shrinkToFit="1"/>
    </xf>
    <xf numFmtId="180" fontId="24" fillId="0" borderId="23" xfId="0" applyNumberFormat="1" applyFont="1" applyFill="1" applyBorder="1" applyAlignment="1">
      <alignment horizontal="center" vertical="center" shrinkToFit="1"/>
    </xf>
    <xf numFmtId="0" fontId="6" fillId="0" borderId="40" xfId="0" applyFont="1" applyFill="1" applyBorder="1" applyAlignment="1">
      <alignment horizontal="left" vertical="center"/>
    </xf>
    <xf numFmtId="0" fontId="24" fillId="0" borderId="40" xfId="0" applyFont="1" applyFill="1" applyBorder="1" applyAlignment="1">
      <alignment horizontal="left" vertical="center"/>
    </xf>
    <xf numFmtId="0" fontId="27" fillId="0" borderId="40" xfId="0" applyFont="1" applyFill="1" applyBorder="1" applyAlignment="1">
      <alignment horizontal="center" vertical="center"/>
    </xf>
  </cellXfs>
  <cellStyles count="51">
    <cellStyle name="20% - 輔色1 2" xfId="1"/>
    <cellStyle name="20% - 輔色2 2" xfId="2"/>
    <cellStyle name="20% - 輔色3 2" xfId="3"/>
    <cellStyle name="20% - 輔色4 2" xfId="4"/>
    <cellStyle name="20% - 輔色5 2" xfId="5"/>
    <cellStyle name="20% - 輔色6 2" xfId="6"/>
    <cellStyle name="40% - 輔色1 2" xfId="7"/>
    <cellStyle name="40% - 輔色2 2" xfId="8"/>
    <cellStyle name="40% - 輔色3 2" xfId="9"/>
    <cellStyle name="40% - 輔色4 2" xfId="10"/>
    <cellStyle name="40% - 輔色5 2" xfId="11"/>
    <cellStyle name="40% - 輔色6 2" xfId="12"/>
    <cellStyle name="60% - 輔色1 2" xfId="13"/>
    <cellStyle name="60% - 輔色2 2" xfId="14"/>
    <cellStyle name="60% - 輔色3 2" xfId="15"/>
    <cellStyle name="60% - 輔色4 2" xfId="16"/>
    <cellStyle name="60% - 輔色5 2" xfId="17"/>
    <cellStyle name="60% - 輔色6 2" xfId="18"/>
    <cellStyle name="一般" xfId="0" builtinId="0"/>
    <cellStyle name="一般 2" xfId="19"/>
    <cellStyle name="一般 2 2" xfId="20"/>
    <cellStyle name="一般 2 2 2" xfId="21"/>
    <cellStyle name="一般 2 2_4民生國中-1051219葷" xfId="22"/>
    <cellStyle name="一般 3" xfId="23"/>
    <cellStyle name="一般 5" xfId="24"/>
    <cellStyle name="一般_菜單調查表" xfId="25"/>
    <cellStyle name="中等 2" xfId="26"/>
    <cellStyle name="合計 2" xfId="27"/>
    <cellStyle name="好 2" xfId="28"/>
    <cellStyle name="好_4民生國中-1051219葷" xfId="29"/>
    <cellStyle name="計算方式 2" xfId="30"/>
    <cellStyle name="連結的儲存格 2" xfId="31"/>
    <cellStyle name="備註 2" xfId="32"/>
    <cellStyle name="說明文字 2" xfId="33"/>
    <cellStyle name="輔色1 2" xfId="34"/>
    <cellStyle name="輔色2 2" xfId="35"/>
    <cellStyle name="輔色3 2" xfId="36"/>
    <cellStyle name="輔色4 2" xfId="37"/>
    <cellStyle name="輔色5 2" xfId="38"/>
    <cellStyle name="輔色6 2" xfId="39"/>
    <cellStyle name="標題 1 2" xfId="40"/>
    <cellStyle name="標題 2 2" xfId="41"/>
    <cellStyle name="標題 3 2" xfId="42"/>
    <cellStyle name="標題 4 2" xfId="43"/>
    <cellStyle name="標題 5" xfId="44"/>
    <cellStyle name="輸入 2" xfId="45"/>
    <cellStyle name="輸出 2" xfId="46"/>
    <cellStyle name="檢查儲存格 2" xfId="47"/>
    <cellStyle name="壞 2" xfId="48"/>
    <cellStyle name="壞_4民生國中-1051219葷" xfId="49"/>
    <cellStyle name="警告文字 2" xfId="50"/>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0"/>
  <sheetViews>
    <sheetView tabSelected="1" zoomScale="75" zoomScaleNormal="75" workbookViewId="0">
      <selection activeCell="B1" sqref="B1:R1"/>
    </sheetView>
  </sheetViews>
  <sheetFormatPr defaultColWidth="9" defaultRowHeight="16.2"/>
  <cols>
    <col min="1" max="1" width="0.77734375" style="13" customWidth="1"/>
    <col min="2" max="2" width="4.88671875" style="13" customWidth="1"/>
    <col min="3" max="3" width="4.6640625" style="13" hidden="1" customWidth="1"/>
    <col min="4" max="4" width="5.109375" style="13" customWidth="1"/>
    <col min="5" max="5" width="12.44140625" style="13" customWidth="1"/>
    <col min="6" max="6" width="5" style="206" customWidth="1"/>
    <col min="7" max="7" width="4.33203125" style="13" customWidth="1"/>
    <col min="8" max="8" width="12.44140625" style="13" customWidth="1"/>
    <col min="9" max="9" width="5" style="206" customWidth="1"/>
    <col min="10" max="10" width="4.33203125" style="13" customWidth="1"/>
    <col min="11" max="11" width="12.44140625" style="13" customWidth="1"/>
    <col min="12" max="12" width="5" style="206" customWidth="1"/>
    <col min="13" max="13" width="4.33203125" style="13" customWidth="1"/>
    <col min="14" max="14" width="12.44140625" style="13" customWidth="1"/>
    <col min="15" max="15" width="5" style="206" customWidth="1"/>
    <col min="16" max="16" width="4.33203125" style="13" customWidth="1"/>
    <col min="17" max="17" width="5.21875" style="13" customWidth="1"/>
    <col min="18" max="18" width="12.109375" style="13" customWidth="1"/>
    <col min="19" max="16384" width="9" style="13"/>
  </cols>
  <sheetData>
    <row r="1" spans="2:21" s="1" customFormat="1" ht="33">
      <c r="B1" s="514" t="s">
        <v>194</v>
      </c>
      <c r="C1" s="514"/>
      <c r="D1" s="514"/>
      <c r="E1" s="514"/>
      <c r="F1" s="514"/>
      <c r="G1" s="514"/>
      <c r="H1" s="514"/>
      <c r="I1" s="514"/>
      <c r="J1" s="514"/>
      <c r="K1" s="514"/>
      <c r="L1" s="514"/>
      <c r="M1" s="514"/>
      <c r="N1" s="514"/>
      <c r="O1" s="514"/>
      <c r="P1" s="514"/>
      <c r="Q1" s="514"/>
      <c r="R1" s="514"/>
    </row>
    <row r="2" spans="2:21" s="1" customFormat="1" ht="18.75" customHeight="1" thickBot="1">
      <c r="B2" s="21" t="s">
        <v>191</v>
      </c>
      <c r="C2" s="22"/>
      <c r="D2" s="16"/>
      <c r="E2" s="16"/>
      <c r="F2" s="205"/>
      <c r="G2" s="16"/>
      <c r="H2" s="16"/>
      <c r="I2" s="205"/>
      <c r="J2" s="16"/>
      <c r="K2" s="16"/>
      <c r="L2" s="205"/>
      <c r="M2" s="16"/>
      <c r="O2" s="17"/>
      <c r="R2" s="17"/>
    </row>
    <row r="3" spans="2:21" s="2" customFormat="1" ht="45.6">
      <c r="B3" s="201" t="s">
        <v>24</v>
      </c>
      <c r="C3" s="204" t="s">
        <v>25</v>
      </c>
      <c r="D3" s="202" t="s">
        <v>42</v>
      </c>
      <c r="E3" s="517" t="s">
        <v>21</v>
      </c>
      <c r="F3" s="518"/>
      <c r="G3" s="519"/>
      <c r="H3" s="517" t="s">
        <v>77</v>
      </c>
      <c r="I3" s="518"/>
      <c r="J3" s="519"/>
      <c r="K3" s="517" t="s">
        <v>26</v>
      </c>
      <c r="L3" s="518"/>
      <c r="M3" s="519"/>
      <c r="N3" s="517" t="s">
        <v>28</v>
      </c>
      <c r="O3" s="518"/>
      <c r="P3" s="519"/>
      <c r="Q3" s="202" t="s">
        <v>29</v>
      </c>
      <c r="R3" s="203" t="s">
        <v>49</v>
      </c>
    </row>
    <row r="4" spans="2:21" s="3" customFormat="1" ht="20.399999999999999" customHeight="1">
      <c r="B4" s="5">
        <v>11</v>
      </c>
      <c r="C4" s="511"/>
      <c r="D4" s="497" t="s">
        <v>195</v>
      </c>
      <c r="E4" s="502" t="s">
        <v>198</v>
      </c>
      <c r="F4" s="503"/>
      <c r="G4" s="504"/>
      <c r="H4" s="502" t="s">
        <v>203</v>
      </c>
      <c r="I4" s="503"/>
      <c r="J4" s="504"/>
      <c r="K4" s="502" t="s">
        <v>211</v>
      </c>
      <c r="L4" s="503"/>
      <c r="M4" s="504"/>
      <c r="N4" s="502" t="s">
        <v>217</v>
      </c>
      <c r="O4" s="503"/>
      <c r="P4" s="504"/>
      <c r="Q4" s="497"/>
      <c r="R4" s="4" t="s">
        <v>218</v>
      </c>
    </row>
    <row r="5" spans="2:21" s="3" customFormat="1" ht="20.399999999999999" customHeight="1">
      <c r="B5" s="5" t="s">
        <v>215</v>
      </c>
      <c r="C5" s="512"/>
      <c r="D5" s="520"/>
      <c r="E5" s="209" t="s">
        <v>201</v>
      </c>
      <c r="F5" s="210">
        <v>234</v>
      </c>
      <c r="G5" s="211" t="s">
        <v>202</v>
      </c>
      <c r="H5" s="218" t="s">
        <v>204</v>
      </c>
      <c r="I5" s="219">
        <v>11</v>
      </c>
      <c r="J5" s="211" t="s">
        <v>205</v>
      </c>
      <c r="K5" s="218" t="s">
        <v>213</v>
      </c>
      <c r="L5" s="219">
        <v>17</v>
      </c>
      <c r="M5" s="211" t="s">
        <v>205</v>
      </c>
      <c r="N5" s="218" t="s">
        <v>220</v>
      </c>
      <c r="O5" s="219">
        <v>5</v>
      </c>
      <c r="P5" s="211" t="s">
        <v>221</v>
      </c>
      <c r="Q5" s="515"/>
      <c r="R5" s="6" t="s">
        <v>290</v>
      </c>
      <c r="T5" s="3" t="s">
        <v>294</v>
      </c>
      <c r="U5" s="3" t="s">
        <v>295</v>
      </c>
    </row>
    <row r="6" spans="2:21" s="3" customFormat="1" ht="20.399999999999999" customHeight="1">
      <c r="B6" s="5">
        <v>30</v>
      </c>
      <c r="C6" s="512"/>
      <c r="D6" s="520"/>
      <c r="E6" s="212"/>
      <c r="F6" s="208"/>
      <c r="G6" s="213"/>
      <c r="H6" s="212" t="s">
        <v>206</v>
      </c>
      <c r="I6" s="208">
        <v>3</v>
      </c>
      <c r="J6" s="213" t="s">
        <v>205</v>
      </c>
      <c r="K6" s="212" t="s">
        <v>214</v>
      </c>
      <c r="L6" s="208">
        <v>0.2</v>
      </c>
      <c r="M6" s="213" t="s">
        <v>205</v>
      </c>
      <c r="N6" s="212" t="s">
        <v>222</v>
      </c>
      <c r="O6" s="208">
        <v>3</v>
      </c>
      <c r="P6" s="213" t="s">
        <v>205</v>
      </c>
      <c r="Q6" s="515"/>
      <c r="R6" s="4" t="s">
        <v>219</v>
      </c>
      <c r="T6" s="3" t="s">
        <v>296</v>
      </c>
      <c r="U6" s="3" t="s">
        <v>297</v>
      </c>
    </row>
    <row r="7" spans="2:21" s="3" customFormat="1" ht="20.399999999999999" customHeight="1">
      <c r="B7" s="5" t="s">
        <v>216</v>
      </c>
      <c r="C7" s="512"/>
      <c r="D7" s="520"/>
      <c r="E7" s="212"/>
      <c r="F7" s="208"/>
      <c r="G7" s="214"/>
      <c r="H7" s="220" t="s">
        <v>207</v>
      </c>
      <c r="I7" s="207">
        <v>2</v>
      </c>
      <c r="J7" s="214" t="s">
        <v>205</v>
      </c>
      <c r="K7" s="220"/>
      <c r="L7" s="207"/>
      <c r="M7" s="214"/>
      <c r="N7" s="220" t="s">
        <v>223</v>
      </c>
      <c r="O7" s="207">
        <v>2</v>
      </c>
      <c r="P7" s="214" t="s">
        <v>205</v>
      </c>
      <c r="Q7" s="515"/>
      <c r="R7" s="7" t="s">
        <v>291</v>
      </c>
      <c r="T7" s="3" t="s">
        <v>298</v>
      </c>
      <c r="U7" s="3" t="s">
        <v>299</v>
      </c>
    </row>
    <row r="8" spans="2:21" s="3" customFormat="1" ht="20.399999999999999" customHeight="1">
      <c r="B8" s="508" t="s">
        <v>196</v>
      </c>
      <c r="C8" s="512"/>
      <c r="D8" s="520"/>
      <c r="E8" s="212"/>
      <c r="F8" s="208"/>
      <c r="G8" s="213"/>
      <c r="H8" s="212" t="s">
        <v>208</v>
      </c>
      <c r="I8" s="208">
        <v>2</v>
      </c>
      <c r="J8" s="213" t="s">
        <v>205</v>
      </c>
      <c r="K8" s="212"/>
      <c r="L8" s="208"/>
      <c r="M8" s="213"/>
      <c r="N8" s="212"/>
      <c r="O8" s="208"/>
      <c r="P8" s="213"/>
      <c r="Q8" s="515"/>
      <c r="R8" s="4" t="s">
        <v>199</v>
      </c>
      <c r="T8" s="3" t="s">
        <v>300</v>
      </c>
      <c r="U8" s="3" t="s">
        <v>301</v>
      </c>
    </row>
    <row r="9" spans="2:21" s="3" customFormat="1" ht="20.399999999999999" customHeight="1">
      <c r="B9" s="508"/>
      <c r="C9" s="513"/>
      <c r="D9" s="520"/>
      <c r="E9" s="212"/>
      <c r="F9" s="208"/>
      <c r="G9" s="213"/>
      <c r="H9" s="212" t="s">
        <v>209</v>
      </c>
      <c r="I9" s="208">
        <v>1</v>
      </c>
      <c r="J9" s="213" t="s">
        <v>205</v>
      </c>
      <c r="K9" s="212"/>
      <c r="L9" s="208"/>
      <c r="M9" s="213"/>
      <c r="N9" s="212"/>
      <c r="O9" s="208"/>
      <c r="P9" s="213"/>
      <c r="Q9" s="515"/>
      <c r="R9" s="7" t="s">
        <v>292</v>
      </c>
      <c r="T9" s="3" t="s">
        <v>139</v>
      </c>
      <c r="U9" s="3" t="s">
        <v>297</v>
      </c>
    </row>
    <row r="10" spans="2:21" s="3" customFormat="1" ht="20.399999999999999" customHeight="1">
      <c r="B10" s="509"/>
      <c r="C10" s="9"/>
      <c r="D10" s="520"/>
      <c r="E10" s="212"/>
      <c r="F10" s="208"/>
      <c r="G10" s="213"/>
      <c r="H10" s="212" t="s">
        <v>210</v>
      </c>
      <c r="I10" s="208">
        <v>0.3</v>
      </c>
      <c r="J10" s="213" t="s">
        <v>205</v>
      </c>
      <c r="K10" s="212"/>
      <c r="L10" s="208"/>
      <c r="M10" s="213"/>
      <c r="N10" s="212"/>
      <c r="O10" s="208"/>
      <c r="P10" s="213"/>
      <c r="Q10" s="515"/>
      <c r="R10" s="4" t="s">
        <v>200</v>
      </c>
      <c r="T10" s="3" t="s">
        <v>302</v>
      </c>
      <c r="U10" s="3" t="s">
        <v>303</v>
      </c>
    </row>
    <row r="11" spans="2:21" s="3" customFormat="1" ht="20.399999999999999" customHeight="1">
      <c r="B11" s="8" t="s">
        <v>197</v>
      </c>
      <c r="C11" s="18"/>
      <c r="D11" s="520"/>
      <c r="E11" s="212"/>
      <c r="F11" s="208"/>
      <c r="G11" s="213"/>
      <c r="H11" s="212"/>
      <c r="I11" s="208"/>
      <c r="J11" s="213"/>
      <c r="K11" s="212"/>
      <c r="L11" s="208"/>
      <c r="M11" s="213"/>
      <c r="N11" s="212"/>
      <c r="O11" s="208"/>
      <c r="P11" s="213"/>
      <c r="Q11" s="515"/>
      <c r="R11" s="7" t="s">
        <v>293</v>
      </c>
    </row>
    <row r="12" spans="2:21" s="3" customFormat="1" ht="20.399999999999999" customHeight="1">
      <c r="B12" s="19">
        <v>226</v>
      </c>
      <c r="C12" s="10"/>
      <c r="D12" s="521"/>
      <c r="E12" s="215"/>
      <c r="F12" s="216"/>
      <c r="G12" s="217"/>
      <c r="H12" s="215"/>
      <c r="I12" s="216"/>
      <c r="J12" s="217"/>
      <c r="K12" s="215"/>
      <c r="L12" s="216"/>
      <c r="M12" s="217"/>
      <c r="N12" s="215"/>
      <c r="O12" s="216"/>
      <c r="P12" s="217"/>
      <c r="Q12" s="516"/>
      <c r="R12" s="11"/>
    </row>
    <row r="13" spans="2:21" s="3" customFormat="1" ht="20.399999999999999" customHeight="1">
      <c r="B13" s="5">
        <v>12</v>
      </c>
      <c r="C13" s="511"/>
      <c r="D13" s="496" t="s">
        <v>224</v>
      </c>
      <c r="E13" s="499" t="s">
        <v>226</v>
      </c>
      <c r="F13" s="500"/>
      <c r="G13" s="501"/>
      <c r="H13" s="499" t="s">
        <v>238</v>
      </c>
      <c r="I13" s="500"/>
      <c r="J13" s="501"/>
      <c r="K13" s="499" t="s">
        <v>245</v>
      </c>
      <c r="L13" s="500"/>
      <c r="M13" s="501"/>
      <c r="N13" s="499" t="s">
        <v>248</v>
      </c>
      <c r="O13" s="500"/>
      <c r="P13" s="501"/>
      <c r="Q13" s="496" t="s">
        <v>251</v>
      </c>
      <c r="R13" s="12" t="s">
        <v>239</v>
      </c>
    </row>
    <row r="14" spans="2:21" s="3" customFormat="1" ht="20.399999999999999" customHeight="1">
      <c r="B14" s="5" t="s">
        <v>235</v>
      </c>
      <c r="C14" s="512"/>
      <c r="D14" s="497"/>
      <c r="E14" s="209" t="s">
        <v>230</v>
      </c>
      <c r="F14" s="210">
        <v>14</v>
      </c>
      <c r="G14" s="211" t="s">
        <v>205</v>
      </c>
      <c r="H14" s="209" t="s">
        <v>240</v>
      </c>
      <c r="I14" s="210">
        <v>8</v>
      </c>
      <c r="J14" s="211" t="s">
        <v>205</v>
      </c>
      <c r="K14" s="209" t="s">
        <v>246</v>
      </c>
      <c r="L14" s="210">
        <v>17</v>
      </c>
      <c r="M14" s="211" t="s">
        <v>205</v>
      </c>
      <c r="N14" s="209" t="s">
        <v>249</v>
      </c>
      <c r="O14" s="210">
        <v>6</v>
      </c>
      <c r="P14" s="211" t="s">
        <v>205</v>
      </c>
      <c r="Q14" s="497"/>
      <c r="R14" s="7" t="s">
        <v>304</v>
      </c>
      <c r="T14" s="3" t="s">
        <v>294</v>
      </c>
      <c r="U14" s="3" t="s">
        <v>308</v>
      </c>
    </row>
    <row r="15" spans="2:21" s="3" customFormat="1" ht="20.399999999999999" customHeight="1">
      <c r="B15" s="5">
        <v>1</v>
      </c>
      <c r="C15" s="512"/>
      <c r="D15" s="497"/>
      <c r="E15" s="212" t="s">
        <v>231</v>
      </c>
      <c r="F15" s="208">
        <v>3</v>
      </c>
      <c r="G15" s="213" t="s">
        <v>205</v>
      </c>
      <c r="H15" s="212" t="s">
        <v>241</v>
      </c>
      <c r="I15" s="208">
        <v>3</v>
      </c>
      <c r="J15" s="213" t="s">
        <v>205</v>
      </c>
      <c r="K15" s="212" t="s">
        <v>247</v>
      </c>
      <c r="L15" s="208">
        <v>0.2</v>
      </c>
      <c r="M15" s="213" t="s">
        <v>205</v>
      </c>
      <c r="N15" s="212" t="s">
        <v>243</v>
      </c>
      <c r="O15" s="208">
        <v>2</v>
      </c>
      <c r="P15" s="213" t="s">
        <v>205</v>
      </c>
      <c r="Q15" s="497"/>
      <c r="R15" s="4" t="s">
        <v>227</v>
      </c>
      <c r="T15" s="3" t="s">
        <v>296</v>
      </c>
      <c r="U15" s="3" t="s">
        <v>297</v>
      </c>
    </row>
    <row r="16" spans="2:21" s="3" customFormat="1" ht="20.399999999999999" customHeight="1">
      <c r="B16" s="5" t="s">
        <v>236</v>
      </c>
      <c r="C16" s="512"/>
      <c r="D16" s="497"/>
      <c r="E16" s="212" t="s">
        <v>232</v>
      </c>
      <c r="F16" s="208">
        <v>2</v>
      </c>
      <c r="G16" s="214" t="s">
        <v>205</v>
      </c>
      <c r="H16" s="212" t="s">
        <v>242</v>
      </c>
      <c r="I16" s="208">
        <v>2</v>
      </c>
      <c r="J16" s="214" t="s">
        <v>205</v>
      </c>
      <c r="K16" s="212"/>
      <c r="L16" s="208"/>
      <c r="M16" s="214"/>
      <c r="N16" s="212" t="s">
        <v>214</v>
      </c>
      <c r="O16" s="208">
        <v>0.3</v>
      </c>
      <c r="P16" s="214" t="s">
        <v>205</v>
      </c>
      <c r="Q16" s="497"/>
      <c r="R16" s="7" t="s">
        <v>305</v>
      </c>
      <c r="T16" s="3" t="s">
        <v>298</v>
      </c>
      <c r="U16" s="3" t="s">
        <v>309</v>
      </c>
    </row>
    <row r="17" spans="2:21" s="3" customFormat="1" ht="20.399999999999999" customHeight="1">
      <c r="B17" s="508" t="s">
        <v>225</v>
      </c>
      <c r="C17" s="512"/>
      <c r="D17" s="497"/>
      <c r="E17" s="212" t="s">
        <v>233</v>
      </c>
      <c r="F17" s="208">
        <v>1</v>
      </c>
      <c r="G17" s="213" t="s">
        <v>205</v>
      </c>
      <c r="H17" s="212" t="s">
        <v>243</v>
      </c>
      <c r="I17" s="208">
        <v>1</v>
      </c>
      <c r="J17" s="213" t="s">
        <v>205</v>
      </c>
      <c r="K17" s="212"/>
      <c r="L17" s="208"/>
      <c r="M17" s="213"/>
      <c r="N17" s="212"/>
      <c r="O17" s="208"/>
      <c r="P17" s="213"/>
      <c r="Q17" s="497"/>
      <c r="R17" s="4" t="s">
        <v>228</v>
      </c>
      <c r="T17" s="3" t="s">
        <v>300</v>
      </c>
      <c r="U17" s="3" t="s">
        <v>310</v>
      </c>
    </row>
    <row r="18" spans="2:21" s="3" customFormat="1" ht="20.399999999999999" customHeight="1">
      <c r="B18" s="508"/>
      <c r="C18" s="513"/>
      <c r="D18" s="497"/>
      <c r="E18" s="212" t="s">
        <v>234</v>
      </c>
      <c r="F18" s="208">
        <v>0.3</v>
      </c>
      <c r="G18" s="213" t="s">
        <v>205</v>
      </c>
      <c r="H18" s="212" t="s">
        <v>214</v>
      </c>
      <c r="I18" s="208">
        <v>0.3</v>
      </c>
      <c r="J18" s="213" t="s">
        <v>205</v>
      </c>
      <c r="K18" s="212"/>
      <c r="L18" s="208"/>
      <c r="M18" s="213"/>
      <c r="N18" s="212"/>
      <c r="O18" s="208"/>
      <c r="P18" s="213"/>
      <c r="Q18" s="497"/>
      <c r="R18" s="7" t="s">
        <v>306</v>
      </c>
      <c r="T18" s="3" t="s">
        <v>139</v>
      </c>
      <c r="U18" s="3" t="s">
        <v>311</v>
      </c>
    </row>
    <row r="19" spans="2:21" s="3" customFormat="1" ht="20.399999999999999" customHeight="1">
      <c r="B19" s="509"/>
      <c r="C19" s="9"/>
      <c r="D19" s="497"/>
      <c r="E19" s="212"/>
      <c r="F19" s="208"/>
      <c r="G19" s="213"/>
      <c r="H19" s="212"/>
      <c r="I19" s="208"/>
      <c r="J19" s="213"/>
      <c r="K19" s="212"/>
      <c r="L19" s="208"/>
      <c r="M19" s="213"/>
      <c r="N19" s="212"/>
      <c r="O19" s="208"/>
      <c r="P19" s="213"/>
      <c r="Q19" s="497"/>
      <c r="R19" s="4" t="s">
        <v>250</v>
      </c>
      <c r="T19" s="3" t="s">
        <v>302</v>
      </c>
      <c r="U19" s="3" t="s">
        <v>303</v>
      </c>
    </row>
    <row r="20" spans="2:21" s="3" customFormat="1" ht="20.399999999999999" customHeight="1">
      <c r="B20" s="8" t="s">
        <v>237</v>
      </c>
      <c r="C20" s="18"/>
      <c r="D20" s="497"/>
      <c r="E20" s="212"/>
      <c r="F20" s="208"/>
      <c r="G20" s="213"/>
      <c r="H20" s="212"/>
      <c r="I20" s="208"/>
      <c r="J20" s="213"/>
      <c r="K20" s="212"/>
      <c r="L20" s="208"/>
      <c r="M20" s="213"/>
      <c r="N20" s="212"/>
      <c r="O20" s="208"/>
      <c r="P20" s="213"/>
      <c r="Q20" s="497"/>
      <c r="R20" s="7" t="s">
        <v>307</v>
      </c>
    </row>
    <row r="21" spans="2:21" s="3" customFormat="1" ht="20.399999999999999" customHeight="1">
      <c r="B21" s="19">
        <v>226</v>
      </c>
      <c r="C21" s="10"/>
      <c r="D21" s="498"/>
      <c r="E21" s="215"/>
      <c r="F21" s="216"/>
      <c r="G21" s="217"/>
      <c r="H21" s="215"/>
      <c r="I21" s="216"/>
      <c r="J21" s="217"/>
      <c r="K21" s="215"/>
      <c r="L21" s="216"/>
      <c r="M21" s="217"/>
      <c r="N21" s="215"/>
      <c r="O21" s="216"/>
      <c r="P21" s="217"/>
      <c r="Q21" s="498"/>
      <c r="R21" s="11"/>
    </row>
    <row r="22" spans="2:21" s="3" customFormat="1" ht="20.399999999999999" customHeight="1">
      <c r="B22" s="5">
        <v>12</v>
      </c>
      <c r="C22" s="511"/>
      <c r="D22" s="496" t="s">
        <v>195</v>
      </c>
      <c r="E22" s="505" t="s">
        <v>253</v>
      </c>
      <c r="F22" s="506"/>
      <c r="G22" s="507"/>
      <c r="H22" s="505" t="s">
        <v>260</v>
      </c>
      <c r="I22" s="506"/>
      <c r="J22" s="507"/>
      <c r="K22" s="505"/>
      <c r="L22" s="506"/>
      <c r="M22" s="507"/>
      <c r="N22" s="505"/>
      <c r="O22" s="506"/>
      <c r="P22" s="507"/>
      <c r="Q22" s="496"/>
      <c r="R22" s="12" t="s">
        <v>212</v>
      </c>
    </row>
    <row r="23" spans="2:21" s="3" customFormat="1" ht="20.399999999999999" customHeight="1">
      <c r="B23" s="5" t="s">
        <v>235</v>
      </c>
      <c r="C23" s="512"/>
      <c r="D23" s="497"/>
      <c r="E23" s="209" t="s">
        <v>254</v>
      </c>
      <c r="F23" s="210">
        <v>45</v>
      </c>
      <c r="G23" s="211" t="s">
        <v>255</v>
      </c>
      <c r="H23" s="209" t="s">
        <v>261</v>
      </c>
      <c r="I23" s="210">
        <v>234</v>
      </c>
      <c r="J23" s="211" t="s">
        <v>255</v>
      </c>
      <c r="K23" s="209"/>
      <c r="L23" s="210"/>
      <c r="M23" s="211"/>
      <c r="N23" s="209"/>
      <c r="O23" s="210"/>
      <c r="P23" s="211"/>
      <c r="Q23" s="497"/>
      <c r="R23" s="7" t="s">
        <v>312</v>
      </c>
      <c r="T23" s="3" t="s">
        <v>294</v>
      </c>
      <c r="U23" s="3" t="s">
        <v>295</v>
      </c>
    </row>
    <row r="24" spans="2:21" s="3" customFormat="1" ht="20.399999999999999" customHeight="1">
      <c r="B24" s="5">
        <v>2</v>
      </c>
      <c r="C24" s="512"/>
      <c r="D24" s="497"/>
      <c r="E24" s="212" t="s">
        <v>256</v>
      </c>
      <c r="F24" s="208">
        <v>30</v>
      </c>
      <c r="G24" s="213" t="s">
        <v>255</v>
      </c>
      <c r="H24" s="212"/>
      <c r="I24" s="208"/>
      <c r="J24" s="213"/>
      <c r="K24" s="212"/>
      <c r="L24" s="208"/>
      <c r="M24" s="213"/>
      <c r="N24" s="212"/>
      <c r="O24" s="208"/>
      <c r="P24" s="213"/>
      <c r="Q24" s="497"/>
      <c r="R24" s="4" t="s">
        <v>227</v>
      </c>
      <c r="T24" s="3" t="s">
        <v>296</v>
      </c>
      <c r="U24" s="3" t="s">
        <v>297</v>
      </c>
    </row>
    <row r="25" spans="2:21" s="3" customFormat="1" ht="20.399999999999999" customHeight="1">
      <c r="B25" s="5" t="s">
        <v>236</v>
      </c>
      <c r="C25" s="512"/>
      <c r="D25" s="497"/>
      <c r="E25" s="212" t="s">
        <v>257</v>
      </c>
      <c r="F25" s="208">
        <v>7</v>
      </c>
      <c r="G25" s="214" t="s">
        <v>205</v>
      </c>
      <c r="H25" s="212"/>
      <c r="I25" s="208"/>
      <c r="J25" s="214"/>
      <c r="K25" s="212"/>
      <c r="L25" s="208"/>
      <c r="M25" s="214"/>
      <c r="N25" s="212"/>
      <c r="O25" s="208"/>
      <c r="P25" s="214"/>
      <c r="Q25" s="497"/>
      <c r="R25" s="7" t="s">
        <v>313</v>
      </c>
      <c r="T25" s="3" t="s">
        <v>298</v>
      </c>
      <c r="U25" s="3" t="s">
        <v>301</v>
      </c>
    </row>
    <row r="26" spans="2:21" s="3" customFormat="1" ht="20.399999999999999" customHeight="1">
      <c r="B26" s="508" t="s">
        <v>252</v>
      </c>
      <c r="C26" s="512"/>
      <c r="D26" s="497"/>
      <c r="E26" s="212" t="s">
        <v>230</v>
      </c>
      <c r="F26" s="208">
        <v>7</v>
      </c>
      <c r="G26" s="213" t="s">
        <v>205</v>
      </c>
      <c r="H26" s="212"/>
      <c r="I26" s="208"/>
      <c r="J26" s="213"/>
      <c r="K26" s="212"/>
      <c r="L26" s="208"/>
      <c r="M26" s="213"/>
      <c r="N26" s="212"/>
      <c r="O26" s="208"/>
      <c r="P26" s="213"/>
      <c r="Q26" s="497"/>
      <c r="R26" s="4" t="s">
        <v>228</v>
      </c>
      <c r="T26" s="3" t="s">
        <v>300</v>
      </c>
      <c r="U26" s="3" t="s">
        <v>316</v>
      </c>
    </row>
    <row r="27" spans="2:21" s="3" customFormat="1" ht="20.399999999999999" customHeight="1">
      <c r="B27" s="508"/>
      <c r="C27" s="513"/>
      <c r="D27" s="497"/>
      <c r="E27" s="212" t="s">
        <v>222</v>
      </c>
      <c r="F27" s="208">
        <v>4</v>
      </c>
      <c r="G27" s="213" t="s">
        <v>205</v>
      </c>
      <c r="H27" s="212"/>
      <c r="I27" s="208"/>
      <c r="J27" s="213"/>
      <c r="K27" s="212"/>
      <c r="L27" s="208"/>
      <c r="M27" s="213"/>
      <c r="N27" s="212"/>
      <c r="O27" s="208"/>
      <c r="P27" s="213"/>
      <c r="Q27" s="497"/>
      <c r="R27" s="7" t="s">
        <v>314</v>
      </c>
      <c r="T27" s="3" t="s">
        <v>139</v>
      </c>
      <c r="U27" s="3" t="s">
        <v>297</v>
      </c>
    </row>
    <row r="28" spans="2:21" s="3" customFormat="1" ht="20.399999999999999" customHeight="1">
      <c r="B28" s="509"/>
      <c r="C28" s="9"/>
      <c r="D28" s="497"/>
      <c r="E28" s="212" t="s">
        <v>258</v>
      </c>
      <c r="F28" s="208">
        <v>2</v>
      </c>
      <c r="G28" s="213" t="s">
        <v>205</v>
      </c>
      <c r="H28" s="212"/>
      <c r="I28" s="208"/>
      <c r="J28" s="213"/>
      <c r="K28" s="212"/>
      <c r="L28" s="208"/>
      <c r="M28" s="213"/>
      <c r="N28" s="212"/>
      <c r="O28" s="208"/>
      <c r="P28" s="213"/>
      <c r="Q28" s="497"/>
      <c r="R28" s="4" t="s">
        <v>229</v>
      </c>
      <c r="T28" s="3" t="s">
        <v>302</v>
      </c>
      <c r="U28" s="3" t="s">
        <v>303</v>
      </c>
    </row>
    <row r="29" spans="2:21" s="3" customFormat="1" ht="20.399999999999999" customHeight="1">
      <c r="B29" s="8" t="s">
        <v>244</v>
      </c>
      <c r="C29" s="18"/>
      <c r="D29" s="497"/>
      <c r="E29" s="212" t="s">
        <v>259</v>
      </c>
      <c r="F29" s="208">
        <v>0.3</v>
      </c>
      <c r="G29" s="213" t="s">
        <v>205</v>
      </c>
      <c r="H29" s="212"/>
      <c r="I29" s="208"/>
      <c r="J29" s="213"/>
      <c r="K29" s="212"/>
      <c r="L29" s="208"/>
      <c r="M29" s="213"/>
      <c r="N29" s="212"/>
      <c r="O29" s="208"/>
      <c r="P29" s="213"/>
      <c r="Q29" s="497"/>
      <c r="R29" s="7" t="s">
        <v>315</v>
      </c>
    </row>
    <row r="30" spans="2:21" s="3" customFormat="1" ht="20.399999999999999" customHeight="1">
      <c r="B30" s="19">
        <v>226</v>
      </c>
      <c r="C30" s="10"/>
      <c r="D30" s="498"/>
      <c r="E30" s="215"/>
      <c r="F30" s="216"/>
      <c r="G30" s="217"/>
      <c r="H30" s="215"/>
      <c r="I30" s="216"/>
      <c r="J30" s="217"/>
      <c r="K30" s="215"/>
      <c r="L30" s="216"/>
      <c r="M30" s="217"/>
      <c r="N30" s="215"/>
      <c r="O30" s="216"/>
      <c r="P30" s="217"/>
      <c r="Q30" s="498"/>
      <c r="R30" s="11"/>
    </row>
    <row r="31" spans="2:21" s="3" customFormat="1" ht="20.399999999999999" customHeight="1">
      <c r="B31" s="5">
        <v>12</v>
      </c>
      <c r="C31" s="511"/>
      <c r="D31" s="496" t="s">
        <v>195</v>
      </c>
      <c r="E31" s="505" t="s">
        <v>263</v>
      </c>
      <c r="F31" s="506"/>
      <c r="G31" s="507"/>
      <c r="H31" s="505" t="s">
        <v>267</v>
      </c>
      <c r="I31" s="506"/>
      <c r="J31" s="507"/>
      <c r="K31" s="505" t="s">
        <v>273</v>
      </c>
      <c r="L31" s="506"/>
      <c r="M31" s="507"/>
      <c r="N31" s="505" t="s">
        <v>277</v>
      </c>
      <c r="O31" s="506"/>
      <c r="P31" s="507"/>
      <c r="Q31" s="496" t="s">
        <v>280</v>
      </c>
      <c r="R31" s="12" t="s">
        <v>264</v>
      </c>
    </row>
    <row r="32" spans="2:21" ht="20.399999999999999" customHeight="1">
      <c r="B32" s="5" t="s">
        <v>235</v>
      </c>
      <c r="C32" s="512"/>
      <c r="D32" s="497"/>
      <c r="E32" s="209" t="s">
        <v>265</v>
      </c>
      <c r="F32" s="210">
        <v>4.5</v>
      </c>
      <c r="G32" s="211" t="s">
        <v>205</v>
      </c>
      <c r="H32" s="209" t="s">
        <v>268</v>
      </c>
      <c r="I32" s="210">
        <v>3</v>
      </c>
      <c r="J32" s="211" t="s">
        <v>269</v>
      </c>
      <c r="K32" s="209" t="s">
        <v>274</v>
      </c>
      <c r="L32" s="210">
        <v>16</v>
      </c>
      <c r="M32" s="211" t="s">
        <v>205</v>
      </c>
      <c r="N32" s="209" t="s">
        <v>204</v>
      </c>
      <c r="O32" s="210">
        <v>9</v>
      </c>
      <c r="P32" s="211" t="s">
        <v>205</v>
      </c>
      <c r="Q32" s="497"/>
      <c r="R32" s="7" t="s">
        <v>317</v>
      </c>
      <c r="T32" s="13" t="s">
        <v>294</v>
      </c>
      <c r="U32" s="13" t="s">
        <v>321</v>
      </c>
    </row>
    <row r="33" spans="2:21" ht="20.399999999999999" customHeight="1">
      <c r="B33" s="5">
        <v>3</v>
      </c>
      <c r="C33" s="512"/>
      <c r="D33" s="497"/>
      <c r="E33" s="212" t="s">
        <v>266</v>
      </c>
      <c r="F33" s="208">
        <v>0.2</v>
      </c>
      <c r="G33" s="213" t="s">
        <v>205</v>
      </c>
      <c r="H33" s="212" t="s">
        <v>270</v>
      </c>
      <c r="I33" s="208">
        <v>2</v>
      </c>
      <c r="J33" s="213" t="s">
        <v>205</v>
      </c>
      <c r="K33" s="212" t="s">
        <v>275</v>
      </c>
      <c r="L33" s="208">
        <v>0.7</v>
      </c>
      <c r="M33" s="213" t="s">
        <v>205</v>
      </c>
      <c r="N33" s="212" t="s">
        <v>223</v>
      </c>
      <c r="O33" s="208">
        <v>1</v>
      </c>
      <c r="P33" s="213" t="s">
        <v>205</v>
      </c>
      <c r="Q33" s="497"/>
      <c r="R33" s="4" t="s">
        <v>227</v>
      </c>
      <c r="T33" s="13" t="s">
        <v>296</v>
      </c>
      <c r="U33" s="13" t="s">
        <v>297</v>
      </c>
    </row>
    <row r="34" spans="2:21" ht="20.399999999999999" customHeight="1">
      <c r="B34" s="5" t="s">
        <v>236</v>
      </c>
      <c r="C34" s="512"/>
      <c r="D34" s="497"/>
      <c r="E34" s="212"/>
      <c r="F34" s="208"/>
      <c r="G34" s="214"/>
      <c r="H34" s="212" t="s">
        <v>271</v>
      </c>
      <c r="I34" s="208">
        <v>1.5</v>
      </c>
      <c r="J34" s="214" t="s">
        <v>205</v>
      </c>
      <c r="K34" s="212" t="s">
        <v>247</v>
      </c>
      <c r="L34" s="208">
        <v>0.2</v>
      </c>
      <c r="M34" s="214" t="s">
        <v>205</v>
      </c>
      <c r="N34" s="212" t="s">
        <v>278</v>
      </c>
      <c r="O34" s="208">
        <v>0.2</v>
      </c>
      <c r="P34" s="214" t="s">
        <v>205</v>
      </c>
      <c r="Q34" s="497"/>
      <c r="R34" s="7" t="s">
        <v>318</v>
      </c>
      <c r="T34" s="13" t="s">
        <v>298</v>
      </c>
      <c r="U34" s="13" t="s">
        <v>322</v>
      </c>
    </row>
    <row r="35" spans="2:21" ht="20.399999999999999" customHeight="1">
      <c r="B35" s="508" t="s">
        <v>262</v>
      </c>
      <c r="C35" s="512"/>
      <c r="D35" s="497"/>
      <c r="E35" s="212"/>
      <c r="F35" s="208"/>
      <c r="G35" s="213"/>
      <c r="H35" s="212" t="s">
        <v>272</v>
      </c>
      <c r="I35" s="208">
        <v>1</v>
      </c>
      <c r="J35" s="213" t="s">
        <v>205</v>
      </c>
      <c r="K35" s="212"/>
      <c r="L35" s="208"/>
      <c r="M35" s="213"/>
      <c r="N35" s="212"/>
      <c r="O35" s="208"/>
      <c r="P35" s="213"/>
      <c r="Q35" s="497"/>
      <c r="R35" s="4" t="s">
        <v>228</v>
      </c>
      <c r="T35" s="13" t="s">
        <v>300</v>
      </c>
      <c r="U35" s="13" t="s">
        <v>323</v>
      </c>
    </row>
    <row r="36" spans="2:21" ht="20.399999999999999" customHeight="1">
      <c r="B36" s="508"/>
      <c r="C36" s="513"/>
      <c r="D36" s="497"/>
      <c r="E36" s="212"/>
      <c r="F36" s="208"/>
      <c r="G36" s="213"/>
      <c r="H36" s="212"/>
      <c r="I36" s="208"/>
      <c r="J36" s="213"/>
      <c r="K36" s="212"/>
      <c r="L36" s="208"/>
      <c r="M36" s="213"/>
      <c r="N36" s="212"/>
      <c r="O36" s="208"/>
      <c r="P36" s="213"/>
      <c r="Q36" s="497"/>
      <c r="R36" s="7" t="s">
        <v>319</v>
      </c>
      <c r="T36" s="13" t="s">
        <v>139</v>
      </c>
      <c r="U36" s="13" t="s">
        <v>311</v>
      </c>
    </row>
    <row r="37" spans="2:21" ht="20.399999999999999" customHeight="1">
      <c r="B37" s="509"/>
      <c r="C37" s="9"/>
      <c r="D37" s="497"/>
      <c r="E37" s="212"/>
      <c r="F37" s="208"/>
      <c r="G37" s="213"/>
      <c r="H37" s="212"/>
      <c r="I37" s="208"/>
      <c r="J37" s="213"/>
      <c r="K37" s="212"/>
      <c r="L37" s="208"/>
      <c r="M37" s="213"/>
      <c r="N37" s="212"/>
      <c r="O37" s="208"/>
      <c r="P37" s="213"/>
      <c r="Q37" s="497"/>
      <c r="R37" s="4" t="s">
        <v>279</v>
      </c>
      <c r="T37" s="13" t="s">
        <v>302</v>
      </c>
      <c r="U37" s="13" t="s">
        <v>303</v>
      </c>
    </row>
    <row r="38" spans="2:21" ht="20.399999999999999" customHeight="1">
      <c r="B38" s="8" t="s">
        <v>244</v>
      </c>
      <c r="C38" s="18"/>
      <c r="D38" s="497"/>
      <c r="E38" s="212"/>
      <c r="F38" s="208"/>
      <c r="G38" s="213"/>
      <c r="H38" s="212"/>
      <c r="I38" s="208"/>
      <c r="J38" s="213"/>
      <c r="K38" s="212"/>
      <c r="L38" s="208"/>
      <c r="M38" s="213"/>
      <c r="N38" s="212"/>
      <c r="O38" s="208"/>
      <c r="P38" s="213"/>
      <c r="Q38" s="497"/>
      <c r="R38" s="7" t="s">
        <v>320</v>
      </c>
    </row>
    <row r="39" spans="2:21" ht="20.399999999999999" customHeight="1">
      <c r="B39" s="19">
        <v>226</v>
      </c>
      <c r="C39" s="10"/>
      <c r="D39" s="498"/>
      <c r="E39" s="215"/>
      <c r="F39" s="216"/>
      <c r="G39" s="217"/>
      <c r="H39" s="215"/>
      <c r="I39" s="216"/>
      <c r="J39" s="217"/>
      <c r="K39" s="215"/>
      <c r="L39" s="216"/>
      <c r="M39" s="217"/>
      <c r="N39" s="215"/>
      <c r="O39" s="216"/>
      <c r="P39" s="217"/>
      <c r="Q39" s="498"/>
      <c r="R39" s="11"/>
    </row>
    <row r="40" spans="2:21" ht="20.399999999999999" customHeight="1">
      <c r="B40" s="221">
        <v>12</v>
      </c>
      <c r="C40" s="511"/>
      <c r="D40" s="496" t="s">
        <v>195</v>
      </c>
      <c r="E40" s="505" t="s">
        <v>282</v>
      </c>
      <c r="F40" s="506"/>
      <c r="G40" s="507"/>
      <c r="H40" s="505" t="s">
        <v>284</v>
      </c>
      <c r="I40" s="506"/>
      <c r="J40" s="507"/>
      <c r="K40" s="505" t="s">
        <v>245</v>
      </c>
      <c r="L40" s="506"/>
      <c r="M40" s="507"/>
      <c r="N40" s="505" t="s">
        <v>289</v>
      </c>
      <c r="O40" s="506"/>
      <c r="P40" s="507"/>
      <c r="Q40" s="496"/>
      <c r="R40" s="12" t="s">
        <v>264</v>
      </c>
    </row>
    <row r="41" spans="2:21" ht="20.399999999999999" customHeight="1">
      <c r="B41" s="5" t="s">
        <v>235</v>
      </c>
      <c r="C41" s="512"/>
      <c r="D41" s="497"/>
      <c r="E41" s="209" t="s">
        <v>283</v>
      </c>
      <c r="F41" s="210">
        <v>234</v>
      </c>
      <c r="G41" s="211" t="s">
        <v>202</v>
      </c>
      <c r="H41" s="209" t="s">
        <v>242</v>
      </c>
      <c r="I41" s="210">
        <v>8</v>
      </c>
      <c r="J41" s="211" t="s">
        <v>205</v>
      </c>
      <c r="K41" s="209" t="s">
        <v>246</v>
      </c>
      <c r="L41" s="210">
        <v>17</v>
      </c>
      <c r="M41" s="211" t="s">
        <v>205</v>
      </c>
      <c r="N41" s="209" t="s">
        <v>265</v>
      </c>
      <c r="O41" s="210">
        <v>0</v>
      </c>
      <c r="P41" s="211" t="s">
        <v>205</v>
      </c>
      <c r="Q41" s="497"/>
      <c r="R41" s="7" t="s">
        <v>324</v>
      </c>
      <c r="T41" s="13" t="s">
        <v>294</v>
      </c>
      <c r="U41" s="13" t="s">
        <v>328</v>
      </c>
    </row>
    <row r="42" spans="2:21" ht="20.399999999999999" customHeight="1">
      <c r="B42" s="5">
        <v>4</v>
      </c>
      <c r="C42" s="512"/>
      <c r="D42" s="497"/>
      <c r="E42" s="212" t="s">
        <v>210</v>
      </c>
      <c r="F42" s="208">
        <v>0.2</v>
      </c>
      <c r="G42" s="213" t="s">
        <v>205</v>
      </c>
      <c r="H42" s="212" t="s">
        <v>286</v>
      </c>
      <c r="I42" s="208">
        <v>4</v>
      </c>
      <c r="J42" s="213" t="s">
        <v>287</v>
      </c>
      <c r="K42" s="212" t="s">
        <v>247</v>
      </c>
      <c r="L42" s="208">
        <v>0.2</v>
      </c>
      <c r="M42" s="213" t="s">
        <v>205</v>
      </c>
      <c r="N42" s="212"/>
      <c r="O42" s="208"/>
      <c r="P42" s="213"/>
      <c r="Q42" s="497"/>
      <c r="R42" s="4" t="s">
        <v>227</v>
      </c>
      <c r="T42" s="13" t="s">
        <v>296</v>
      </c>
      <c r="U42" s="13" t="s">
        <v>297</v>
      </c>
    </row>
    <row r="43" spans="2:21" ht="20.399999999999999" customHeight="1">
      <c r="B43" s="5" t="s">
        <v>276</v>
      </c>
      <c r="C43" s="512"/>
      <c r="D43" s="497"/>
      <c r="E43" s="212"/>
      <c r="F43" s="208"/>
      <c r="G43" s="214"/>
      <c r="H43" s="212" t="s">
        <v>288</v>
      </c>
      <c r="I43" s="208">
        <v>3</v>
      </c>
      <c r="J43" s="214" t="s">
        <v>205</v>
      </c>
      <c r="K43" s="212"/>
      <c r="L43" s="208"/>
      <c r="M43" s="214"/>
      <c r="N43" s="212"/>
      <c r="O43" s="208"/>
      <c r="P43" s="214"/>
      <c r="Q43" s="497"/>
      <c r="R43" s="7" t="s">
        <v>325</v>
      </c>
      <c r="T43" s="13" t="s">
        <v>298</v>
      </c>
      <c r="U43" s="13" t="s">
        <v>310</v>
      </c>
    </row>
    <row r="44" spans="2:21" ht="20.399999999999999" customHeight="1">
      <c r="B44" s="508" t="s">
        <v>281</v>
      </c>
      <c r="C44" s="512"/>
      <c r="D44" s="497"/>
      <c r="E44" s="212"/>
      <c r="F44" s="208"/>
      <c r="G44" s="213"/>
      <c r="H44" s="212"/>
      <c r="I44" s="208"/>
      <c r="J44" s="213"/>
      <c r="K44" s="212"/>
      <c r="L44" s="208"/>
      <c r="M44" s="213"/>
      <c r="N44" s="212"/>
      <c r="O44" s="208"/>
      <c r="P44" s="213"/>
      <c r="Q44" s="497"/>
      <c r="R44" s="4" t="s">
        <v>228</v>
      </c>
      <c r="T44" s="13" t="s">
        <v>300</v>
      </c>
      <c r="U44" s="13" t="s">
        <v>329</v>
      </c>
    </row>
    <row r="45" spans="2:21" ht="20.399999999999999" customHeight="1">
      <c r="B45" s="508"/>
      <c r="C45" s="513"/>
      <c r="D45" s="497"/>
      <c r="E45" s="212"/>
      <c r="F45" s="208"/>
      <c r="G45" s="213"/>
      <c r="H45" s="212"/>
      <c r="I45" s="208"/>
      <c r="J45" s="213"/>
      <c r="K45" s="212"/>
      <c r="L45" s="208"/>
      <c r="M45" s="213"/>
      <c r="N45" s="212"/>
      <c r="O45" s="208"/>
      <c r="P45" s="213"/>
      <c r="Q45" s="497"/>
      <c r="R45" s="7" t="s">
        <v>326</v>
      </c>
      <c r="T45" s="13" t="s">
        <v>139</v>
      </c>
      <c r="U45" s="13" t="s">
        <v>297</v>
      </c>
    </row>
    <row r="46" spans="2:21" ht="20.399999999999999" customHeight="1">
      <c r="B46" s="509"/>
      <c r="C46" s="9"/>
      <c r="D46" s="497"/>
      <c r="E46" s="212"/>
      <c r="F46" s="208"/>
      <c r="G46" s="213"/>
      <c r="H46" s="212"/>
      <c r="I46" s="208"/>
      <c r="J46" s="213"/>
      <c r="K46" s="212"/>
      <c r="L46" s="208"/>
      <c r="M46" s="213"/>
      <c r="N46" s="212"/>
      <c r="O46" s="208"/>
      <c r="P46" s="213"/>
      <c r="Q46" s="497"/>
      <c r="R46" s="4" t="s">
        <v>285</v>
      </c>
      <c r="T46" s="13" t="s">
        <v>302</v>
      </c>
      <c r="U46" s="13" t="s">
        <v>303</v>
      </c>
    </row>
    <row r="47" spans="2:21" ht="20.399999999999999" customHeight="1">
      <c r="B47" s="8" t="s">
        <v>237</v>
      </c>
      <c r="C47" s="18"/>
      <c r="D47" s="497"/>
      <c r="E47" s="212"/>
      <c r="F47" s="208"/>
      <c r="G47" s="213"/>
      <c r="H47" s="212"/>
      <c r="I47" s="208"/>
      <c r="J47" s="213"/>
      <c r="K47" s="212"/>
      <c r="L47" s="208"/>
      <c r="M47" s="213"/>
      <c r="N47" s="212"/>
      <c r="O47" s="208"/>
      <c r="P47" s="213"/>
      <c r="Q47" s="497"/>
      <c r="R47" s="7" t="s">
        <v>327</v>
      </c>
    </row>
    <row r="48" spans="2:21" ht="20.399999999999999" customHeight="1" thickBot="1">
      <c r="B48" s="20">
        <v>226</v>
      </c>
      <c r="C48" s="14"/>
      <c r="D48" s="510"/>
      <c r="E48" s="222"/>
      <c r="F48" s="223"/>
      <c r="G48" s="224"/>
      <c r="H48" s="222"/>
      <c r="I48" s="223"/>
      <c r="J48" s="224"/>
      <c r="K48" s="222"/>
      <c r="L48" s="223"/>
      <c r="M48" s="224"/>
      <c r="N48" s="222"/>
      <c r="O48" s="223"/>
      <c r="P48" s="224"/>
      <c r="Q48" s="510"/>
      <c r="R48" s="15"/>
    </row>
    <row r="49" spans="2:18" ht="21.75" customHeight="1">
      <c r="C49" s="1"/>
      <c r="G49" s="284"/>
      <c r="H49" s="284" t="s">
        <v>124</v>
      </c>
      <c r="I49" s="284"/>
      <c r="J49" s="284"/>
      <c r="K49" s="284"/>
      <c r="L49" s="284"/>
      <c r="M49" s="284"/>
      <c r="N49" s="284"/>
      <c r="O49" s="284"/>
      <c r="P49" s="284"/>
      <c r="Q49" s="286" t="s">
        <v>81</v>
      </c>
      <c r="R49" s="285">
        <f ca="1">TODAY()</f>
        <v>44161</v>
      </c>
    </row>
    <row r="50" spans="2:18">
      <c r="B50" s="1" t="s">
        <v>78</v>
      </c>
      <c r="D50" s="1"/>
      <c r="E50" s="1"/>
      <c r="F50" s="17"/>
      <c r="G50" s="1" t="s">
        <v>79</v>
      </c>
      <c r="H50" s="1"/>
      <c r="I50" s="17"/>
      <c r="J50" s="1"/>
      <c r="N50" s="13" t="s">
        <v>5</v>
      </c>
    </row>
  </sheetData>
  <mergeCells count="45">
    <mergeCell ref="B26:B28"/>
    <mergeCell ref="K3:M3"/>
    <mergeCell ref="H22:J22"/>
    <mergeCell ref="K22:M22"/>
    <mergeCell ref="H3:J3"/>
    <mergeCell ref="H4:J4"/>
    <mergeCell ref="D4:D12"/>
    <mergeCell ref="B8:B10"/>
    <mergeCell ref="E3:G3"/>
    <mergeCell ref="C22:C27"/>
    <mergeCell ref="E22:G22"/>
    <mergeCell ref="D22:D30"/>
    <mergeCell ref="B1:R1"/>
    <mergeCell ref="Q4:Q12"/>
    <mergeCell ref="D13:D21"/>
    <mergeCell ref="C4:C9"/>
    <mergeCell ref="C13:C18"/>
    <mergeCell ref="E4:G4"/>
    <mergeCell ref="B17:B19"/>
    <mergeCell ref="N3:P3"/>
    <mergeCell ref="E13:G13"/>
    <mergeCell ref="H13:J13"/>
    <mergeCell ref="Q40:Q48"/>
    <mergeCell ref="C31:C36"/>
    <mergeCell ref="C40:C45"/>
    <mergeCell ref="K31:M31"/>
    <mergeCell ref="N31:P31"/>
    <mergeCell ref="Q31:Q39"/>
    <mergeCell ref="N40:P40"/>
    <mergeCell ref="K40:M40"/>
    <mergeCell ref="B44:B46"/>
    <mergeCell ref="E31:G31"/>
    <mergeCell ref="H31:J31"/>
    <mergeCell ref="D31:D39"/>
    <mergeCell ref="H40:J40"/>
    <mergeCell ref="E40:G40"/>
    <mergeCell ref="D40:D48"/>
    <mergeCell ref="B35:B37"/>
    <mergeCell ref="Q22:Q30"/>
    <mergeCell ref="Q13:Q21"/>
    <mergeCell ref="K13:M13"/>
    <mergeCell ref="K4:M4"/>
    <mergeCell ref="N4:P4"/>
    <mergeCell ref="N13:P13"/>
    <mergeCell ref="N22:P22"/>
  </mergeCells>
  <phoneticPr fontId="3" type="noConversion"/>
  <printOptions horizontalCentered="1"/>
  <pageMargins left="0.59055118110236227" right="0.59055118110236227" top="0.51181102362204722" bottom="0.51181102362204722" header="0.47244094488188981" footer="0.47244094488188981"/>
  <pageSetup paperSize="9" scale="7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9"/>
  <sheetViews>
    <sheetView showZeros="0" zoomScale="75" zoomScaleNormal="75" workbookViewId="0">
      <selection activeCell="B2" sqref="B2"/>
    </sheetView>
  </sheetViews>
  <sheetFormatPr defaultRowHeight="16.2"/>
  <cols>
    <col min="1" max="1" width="3.88671875" customWidth="1"/>
    <col min="2" max="2" width="4.6640625" customWidth="1"/>
    <col min="3" max="6" width="4.44140625" customWidth="1"/>
    <col min="7" max="9" width="6.109375" customWidth="1"/>
    <col min="10" max="10" width="4.6640625" customWidth="1"/>
    <col min="11" max="14" width="4.44140625" customWidth="1"/>
    <col min="15" max="17" width="6.109375" customWidth="1"/>
    <col min="18" max="18" width="4.6640625" customWidth="1"/>
    <col min="19" max="22" width="4.44140625" customWidth="1"/>
    <col min="23" max="25" width="6.109375" customWidth="1"/>
    <col min="26" max="26" width="4.6640625" customWidth="1"/>
    <col min="27" max="30" width="4.44140625" customWidth="1"/>
    <col min="31" max="33" width="6.109375" customWidth="1"/>
    <col min="34" max="34" width="4.6640625" customWidth="1"/>
    <col min="35" max="38" width="4.44140625" customWidth="1"/>
    <col min="39" max="41" width="6.109375" customWidth="1"/>
  </cols>
  <sheetData>
    <row r="1" spans="1:41" ht="28.2">
      <c r="A1" s="745" t="str">
        <f>三菜!B1</f>
        <v>D19-6 嘉義縣六腳鄉六嘉國中 109學年度第1學期第14週午餐午餐食譜設計</v>
      </c>
      <c r="B1" s="946"/>
      <c r="C1" s="946"/>
      <c r="D1" s="946"/>
      <c r="E1" s="946"/>
      <c r="F1" s="946"/>
      <c r="G1" s="946"/>
      <c r="H1" s="946"/>
      <c r="I1" s="946"/>
      <c r="J1" s="946"/>
      <c r="K1" s="946"/>
      <c r="L1" s="946"/>
      <c r="M1" s="946"/>
      <c r="N1" s="946"/>
      <c r="O1" s="946"/>
      <c r="P1" s="946"/>
      <c r="Q1" s="946"/>
      <c r="R1" s="946"/>
      <c r="S1" s="946"/>
      <c r="T1" s="946"/>
      <c r="U1" s="946"/>
      <c r="V1" s="946"/>
      <c r="W1" s="946"/>
      <c r="X1" s="946"/>
      <c r="Y1" s="946"/>
      <c r="Z1" s="946"/>
      <c r="AA1" s="946"/>
      <c r="AB1" s="946"/>
      <c r="AC1" s="946"/>
      <c r="AD1" s="946"/>
      <c r="AE1" s="946"/>
      <c r="AF1" s="946"/>
      <c r="AG1" s="946"/>
      <c r="AH1" s="944"/>
      <c r="AI1" s="945"/>
      <c r="AJ1" s="945"/>
      <c r="AK1" s="945"/>
      <c r="AL1" s="945"/>
      <c r="AM1" s="945"/>
      <c r="AN1" s="945"/>
      <c r="AO1" s="945"/>
    </row>
    <row r="2" spans="1:41" ht="21" customHeight="1">
      <c r="A2" s="756" t="s">
        <v>41</v>
      </c>
      <c r="B2" s="124"/>
      <c r="C2" s="123">
        <f>三菜!B4</f>
        <v>11</v>
      </c>
      <c r="D2" s="123" t="s">
        <v>3</v>
      </c>
      <c r="E2" s="123">
        <f>三菜!B6</f>
        <v>30</v>
      </c>
      <c r="F2" s="123" t="s">
        <v>4</v>
      </c>
      <c r="G2" s="758" t="str">
        <f>三菜!B8</f>
        <v>星期一</v>
      </c>
      <c r="H2" s="759"/>
      <c r="I2" s="760"/>
      <c r="J2" s="123"/>
      <c r="K2" s="123">
        <f>三菜!B13</f>
        <v>12</v>
      </c>
      <c r="L2" s="123" t="s">
        <v>3</v>
      </c>
      <c r="M2" s="123">
        <f>三菜!B15</f>
        <v>1</v>
      </c>
      <c r="N2" s="123" t="s">
        <v>4</v>
      </c>
      <c r="O2" s="758" t="str">
        <f>三菜!B17</f>
        <v>星期二</v>
      </c>
      <c r="P2" s="759"/>
      <c r="Q2" s="760"/>
      <c r="R2" s="122"/>
      <c r="S2" s="123">
        <f>三菜!B22</f>
        <v>12</v>
      </c>
      <c r="T2" s="123" t="s">
        <v>3</v>
      </c>
      <c r="U2" s="123">
        <f>三菜!B24</f>
        <v>2</v>
      </c>
      <c r="V2" s="123" t="s">
        <v>4</v>
      </c>
      <c r="W2" s="758" t="str">
        <f>三菜!B26</f>
        <v>星期三</v>
      </c>
      <c r="X2" s="759"/>
      <c r="Y2" s="760"/>
      <c r="Z2" s="122"/>
      <c r="AA2" s="123">
        <f>三菜!B31</f>
        <v>12</v>
      </c>
      <c r="AB2" s="123" t="s">
        <v>3</v>
      </c>
      <c r="AC2" s="123">
        <f>三菜!B33</f>
        <v>3</v>
      </c>
      <c r="AD2" s="123" t="s">
        <v>4</v>
      </c>
      <c r="AE2" s="758" t="str">
        <f>三菜!B35</f>
        <v>星期四</v>
      </c>
      <c r="AF2" s="759"/>
      <c r="AG2" s="760"/>
      <c r="AH2" s="122"/>
      <c r="AI2" s="123">
        <f>三菜!B40</f>
        <v>12</v>
      </c>
      <c r="AJ2" s="123" t="s">
        <v>3</v>
      </c>
      <c r="AK2" s="123">
        <f>三菜!B42</f>
        <v>4</v>
      </c>
      <c r="AL2" s="123" t="s">
        <v>4</v>
      </c>
      <c r="AM2" s="758" t="str">
        <f>三菜!B44</f>
        <v>星期五</v>
      </c>
      <c r="AN2" s="759"/>
      <c r="AO2" s="760"/>
    </row>
    <row r="3" spans="1:41" ht="22.2">
      <c r="A3" s="757"/>
      <c r="B3" s="110" t="s">
        <v>20</v>
      </c>
      <c r="C3" s="929">
        <f>三菜!B12</f>
        <v>226</v>
      </c>
      <c r="D3" s="930"/>
      <c r="E3" s="930"/>
      <c r="F3" s="930"/>
      <c r="G3" s="930"/>
      <c r="H3" s="931"/>
      <c r="I3" s="941">
        <f>IF(三菜!B12&gt;0,三菜!B12+30,0)</f>
        <v>256</v>
      </c>
      <c r="J3" s="110" t="s">
        <v>20</v>
      </c>
      <c r="K3" s="929">
        <f>三菜!B21</f>
        <v>226</v>
      </c>
      <c r="L3" s="930"/>
      <c r="M3" s="930"/>
      <c r="N3" s="930"/>
      <c r="O3" s="930"/>
      <c r="P3" s="931"/>
      <c r="Q3" s="941">
        <f>IF(三菜!B21&gt;0,三菜!B21+30,0)</f>
        <v>256</v>
      </c>
      <c r="R3" s="110" t="s">
        <v>20</v>
      </c>
      <c r="S3" s="943">
        <f>三菜!B30</f>
        <v>226</v>
      </c>
      <c r="T3" s="943"/>
      <c r="U3" s="943"/>
      <c r="V3" s="943"/>
      <c r="W3" s="943"/>
      <c r="X3" s="943"/>
      <c r="Y3" s="941">
        <f>IF(三菜!B30&gt;0,三菜!B30+30,0)</f>
        <v>256</v>
      </c>
      <c r="Z3" s="110" t="s">
        <v>20</v>
      </c>
      <c r="AA3" s="943">
        <f>三菜!B39</f>
        <v>226</v>
      </c>
      <c r="AB3" s="943"/>
      <c r="AC3" s="943"/>
      <c r="AD3" s="943"/>
      <c r="AE3" s="943"/>
      <c r="AF3" s="943"/>
      <c r="AG3" s="941">
        <f>IF(三菜!B39&gt;0,三菜!B39+30,0)</f>
        <v>256</v>
      </c>
      <c r="AH3" s="110" t="s">
        <v>20</v>
      </c>
      <c r="AI3" s="943">
        <f>三菜!B48</f>
        <v>226</v>
      </c>
      <c r="AJ3" s="943"/>
      <c r="AK3" s="943"/>
      <c r="AL3" s="943"/>
      <c r="AM3" s="943"/>
      <c r="AN3" s="943"/>
      <c r="AO3" s="941">
        <f>IF(三菜!B48&gt;0,三菜!B48+30,0)</f>
        <v>256</v>
      </c>
    </row>
    <row r="4" spans="1:41" ht="22.2">
      <c r="A4" s="757"/>
      <c r="B4" s="110" t="s">
        <v>42</v>
      </c>
      <c r="C4" s="767" t="str">
        <f>三菜!D4</f>
        <v>白米飯</v>
      </c>
      <c r="D4" s="768"/>
      <c r="E4" s="768"/>
      <c r="F4" s="768"/>
      <c r="G4" s="768"/>
      <c r="H4" s="768"/>
      <c r="I4" s="942"/>
      <c r="J4" s="110" t="s">
        <v>42</v>
      </c>
      <c r="K4" s="767" t="str">
        <f>三菜!D13</f>
        <v>地瓜飯</v>
      </c>
      <c r="L4" s="768"/>
      <c r="M4" s="768"/>
      <c r="N4" s="768"/>
      <c r="O4" s="768"/>
      <c r="P4" s="768"/>
      <c r="Q4" s="942"/>
      <c r="R4" s="110" t="s">
        <v>42</v>
      </c>
      <c r="S4" s="768" t="str">
        <f>三菜!D22</f>
        <v>白米飯</v>
      </c>
      <c r="T4" s="768"/>
      <c r="U4" s="768"/>
      <c r="V4" s="768"/>
      <c r="W4" s="768"/>
      <c r="X4" s="768"/>
      <c r="Y4" s="942"/>
      <c r="Z4" s="110" t="s">
        <v>42</v>
      </c>
      <c r="AA4" s="767" t="str">
        <f>三菜!D31</f>
        <v>白米飯</v>
      </c>
      <c r="AB4" s="768"/>
      <c r="AC4" s="768"/>
      <c r="AD4" s="768"/>
      <c r="AE4" s="768"/>
      <c r="AF4" s="768"/>
      <c r="AG4" s="942"/>
      <c r="AH4" s="110" t="s">
        <v>42</v>
      </c>
      <c r="AI4" s="767" t="str">
        <f>三菜!D40</f>
        <v>白米飯</v>
      </c>
      <c r="AJ4" s="768"/>
      <c r="AK4" s="768"/>
      <c r="AL4" s="768"/>
      <c r="AM4" s="768"/>
      <c r="AN4" s="768"/>
      <c r="AO4" s="942"/>
    </row>
    <row r="5" spans="1:41" ht="22.2">
      <c r="A5" s="757"/>
      <c r="B5" s="110" t="s">
        <v>43</v>
      </c>
      <c r="C5" s="767" t="s">
        <v>44</v>
      </c>
      <c r="D5" s="768"/>
      <c r="E5" s="768"/>
      <c r="F5" s="768"/>
      <c r="G5" s="112" t="s">
        <v>46</v>
      </c>
      <c r="H5" s="111" t="s">
        <v>45</v>
      </c>
      <c r="I5" s="111" t="s">
        <v>47</v>
      </c>
      <c r="J5" s="110" t="s">
        <v>43</v>
      </c>
      <c r="K5" s="767" t="s">
        <v>44</v>
      </c>
      <c r="L5" s="768"/>
      <c r="M5" s="768"/>
      <c r="N5" s="768"/>
      <c r="O5" s="112" t="s">
        <v>46</v>
      </c>
      <c r="P5" s="111" t="s">
        <v>45</v>
      </c>
      <c r="Q5" s="111" t="s">
        <v>47</v>
      </c>
      <c r="R5" s="110" t="s">
        <v>43</v>
      </c>
      <c r="S5" s="767" t="s">
        <v>44</v>
      </c>
      <c r="T5" s="768"/>
      <c r="U5" s="768"/>
      <c r="V5" s="768"/>
      <c r="W5" s="112" t="s">
        <v>46</v>
      </c>
      <c r="X5" s="111" t="s">
        <v>45</v>
      </c>
      <c r="Y5" s="111" t="s">
        <v>47</v>
      </c>
      <c r="Z5" s="110" t="s">
        <v>43</v>
      </c>
      <c r="AA5" s="767" t="s">
        <v>44</v>
      </c>
      <c r="AB5" s="768"/>
      <c r="AC5" s="768"/>
      <c r="AD5" s="768"/>
      <c r="AE5" s="112" t="s">
        <v>46</v>
      </c>
      <c r="AF5" s="111" t="s">
        <v>45</v>
      </c>
      <c r="AG5" s="111" t="s">
        <v>47</v>
      </c>
      <c r="AH5" s="110" t="s">
        <v>43</v>
      </c>
      <c r="AI5" s="767" t="s">
        <v>44</v>
      </c>
      <c r="AJ5" s="768"/>
      <c r="AK5" s="768"/>
      <c r="AL5" s="768"/>
      <c r="AM5" s="112" t="s">
        <v>46</v>
      </c>
      <c r="AN5" s="111" t="s">
        <v>45</v>
      </c>
      <c r="AO5" s="111" t="s">
        <v>47</v>
      </c>
    </row>
    <row r="6" spans="1:41" ht="21" customHeight="1">
      <c r="A6" s="769" t="s">
        <v>21</v>
      </c>
      <c r="B6" s="732" t="str">
        <f>三菜!E4</f>
        <v>沙茶雞翅</v>
      </c>
      <c r="C6" s="730" t="str">
        <f>三菜!E5</f>
        <v>三節翅**CAS</v>
      </c>
      <c r="D6" s="731"/>
      <c r="E6" s="731"/>
      <c r="F6" s="731"/>
      <c r="G6" s="244">
        <f>三菜!F5</f>
        <v>234</v>
      </c>
      <c r="H6" s="418">
        <f>G6*I$3/1000</f>
        <v>59.904000000000003</v>
      </c>
      <c r="I6" s="113" t="str">
        <f>三菜!G5</f>
        <v>支</v>
      </c>
      <c r="J6" s="732" t="str">
        <f>三菜!E13</f>
        <v>滷肉飯</v>
      </c>
      <c r="K6" s="726" t="str">
        <f>三菜!E14</f>
        <v>粗絞肉*溫</v>
      </c>
      <c r="L6" s="727"/>
      <c r="M6" s="727"/>
      <c r="N6" s="728"/>
      <c r="O6" s="244">
        <f>三菜!F14</f>
        <v>14</v>
      </c>
      <c r="P6" s="418">
        <f>(O6*Q$3)/1000</f>
        <v>3.5840000000000001</v>
      </c>
      <c r="Q6" s="113" t="str">
        <f>三菜!G14</f>
        <v>Kg</v>
      </c>
      <c r="R6" s="732" t="str">
        <f>三菜!E22</f>
        <v>廣東粥</v>
      </c>
      <c r="S6" s="726" t="str">
        <f>三菜!E23</f>
        <v>皮蛋</v>
      </c>
      <c r="T6" s="727"/>
      <c r="U6" s="727"/>
      <c r="V6" s="728"/>
      <c r="W6" s="244">
        <f>三菜!F23</f>
        <v>45</v>
      </c>
      <c r="X6" s="418">
        <f>(W6*Y$3)/1000</f>
        <v>11.52</v>
      </c>
      <c r="Y6" s="113" t="str">
        <f>三菜!G23</f>
        <v>個</v>
      </c>
      <c r="Z6" s="732" t="str">
        <f>三菜!E31</f>
        <v>蔥燒鬼頭刀</v>
      </c>
      <c r="AA6" s="726" t="str">
        <f>三菜!E32</f>
        <v>紅豆</v>
      </c>
      <c r="AB6" s="727"/>
      <c r="AC6" s="727"/>
      <c r="AD6" s="728"/>
      <c r="AE6" s="244">
        <f>三菜!F32</f>
        <v>4.5</v>
      </c>
      <c r="AF6" s="418">
        <f>(AE6*AG$3)/1000</f>
        <v>1.1519999999999999</v>
      </c>
      <c r="AG6" s="113" t="str">
        <f>三菜!G32</f>
        <v>Kg</v>
      </c>
      <c r="AH6" s="732" t="str">
        <f>三菜!E40</f>
        <v>香滷雞腿</v>
      </c>
      <c r="AI6" s="726" t="str">
        <f>三菜!E41</f>
        <v>雞腿D7(醃/宏)</v>
      </c>
      <c r="AJ6" s="727"/>
      <c r="AK6" s="727"/>
      <c r="AL6" s="728"/>
      <c r="AM6" s="244">
        <f>三菜!F41</f>
        <v>234</v>
      </c>
      <c r="AN6" s="418">
        <f>(AM6*AO$3)/1000</f>
        <v>59.904000000000003</v>
      </c>
      <c r="AO6" s="113" t="str">
        <f>三菜!G41</f>
        <v>支</v>
      </c>
    </row>
    <row r="7" spans="1:41" ht="22.2">
      <c r="A7" s="757"/>
      <c r="B7" s="733"/>
      <c r="C7" s="730">
        <f>三菜!E6</f>
        <v>0</v>
      </c>
      <c r="D7" s="731"/>
      <c r="E7" s="731"/>
      <c r="F7" s="731"/>
      <c r="G7" s="244">
        <f>三菜!F6</f>
        <v>0</v>
      </c>
      <c r="H7" s="418">
        <f t="shared" ref="H7:H32" si="0">G7*I$3/1000</f>
        <v>0</v>
      </c>
      <c r="I7" s="113">
        <f>三菜!G6</f>
        <v>0</v>
      </c>
      <c r="J7" s="733"/>
      <c r="K7" s="726" t="str">
        <f>三菜!E15</f>
        <v>洋蔥小丁</v>
      </c>
      <c r="L7" s="727"/>
      <c r="M7" s="727"/>
      <c r="N7" s="728"/>
      <c r="O7" s="244">
        <f>三菜!F15</f>
        <v>3</v>
      </c>
      <c r="P7" s="418">
        <f t="shared" ref="P7:P32" si="1">(O7*Q$3)/1000</f>
        <v>0.76800000000000002</v>
      </c>
      <c r="Q7" s="113" t="str">
        <f>三菜!G15</f>
        <v>Kg</v>
      </c>
      <c r="R7" s="733"/>
      <c r="S7" s="726" t="str">
        <f>三菜!E24</f>
        <v>鹹蛋(粒)</v>
      </c>
      <c r="T7" s="727"/>
      <c r="U7" s="727"/>
      <c r="V7" s="728"/>
      <c r="W7" s="244">
        <f>三菜!F24</f>
        <v>30</v>
      </c>
      <c r="X7" s="418">
        <f t="shared" ref="X7:X32" si="2">(W7*Y$3)/1000</f>
        <v>7.68</v>
      </c>
      <c r="Y7" s="113" t="str">
        <f>三菜!G24</f>
        <v>個</v>
      </c>
      <c r="Z7" s="733"/>
      <c r="AA7" s="726" t="str">
        <f>三菜!E33</f>
        <v>青蔥段</v>
      </c>
      <c r="AB7" s="727"/>
      <c r="AC7" s="727"/>
      <c r="AD7" s="728"/>
      <c r="AE7" s="244">
        <f>三菜!F33</f>
        <v>0.2</v>
      </c>
      <c r="AF7" s="418">
        <f t="shared" ref="AF7:AF32" si="3">(AE7*AG$3)/1000</f>
        <v>5.1200000000000002E-2</v>
      </c>
      <c r="AG7" s="113" t="str">
        <f>三菜!G33</f>
        <v>Kg</v>
      </c>
      <c r="AH7" s="733"/>
      <c r="AI7" s="726" t="str">
        <f>三菜!E42</f>
        <v>薑片</v>
      </c>
      <c r="AJ7" s="727"/>
      <c r="AK7" s="727"/>
      <c r="AL7" s="728"/>
      <c r="AM7" s="244">
        <f>三菜!F42</f>
        <v>0.2</v>
      </c>
      <c r="AN7" s="418">
        <f t="shared" ref="AN7:AN32" si="4">(AM7*AO$3)/1000</f>
        <v>5.1200000000000002E-2</v>
      </c>
      <c r="AO7" s="113" t="str">
        <f>三菜!G42</f>
        <v>Kg</v>
      </c>
    </row>
    <row r="8" spans="1:41" ht="22.2">
      <c r="A8" s="757"/>
      <c r="B8" s="733"/>
      <c r="C8" s="730">
        <f>三菜!E7</f>
        <v>0</v>
      </c>
      <c r="D8" s="731"/>
      <c r="E8" s="731"/>
      <c r="F8" s="731"/>
      <c r="G8" s="244">
        <f>三菜!F7</f>
        <v>0</v>
      </c>
      <c r="H8" s="418">
        <f t="shared" si="0"/>
        <v>0</v>
      </c>
      <c r="I8" s="113">
        <f>三菜!G7</f>
        <v>0</v>
      </c>
      <c r="J8" s="733"/>
      <c r="K8" s="726" t="str">
        <f>三菜!E16</f>
        <v>碎瓜</v>
      </c>
      <c r="L8" s="727"/>
      <c r="M8" s="727"/>
      <c r="N8" s="728"/>
      <c r="O8" s="244">
        <f>三菜!F16</f>
        <v>2</v>
      </c>
      <c r="P8" s="418">
        <f t="shared" si="1"/>
        <v>0.51200000000000001</v>
      </c>
      <c r="Q8" s="113" t="str">
        <f>三菜!G16</f>
        <v>Kg</v>
      </c>
      <c r="R8" s="733"/>
      <c r="S8" s="726" t="str">
        <f>三菜!E25</f>
        <v>高麗菜絲</v>
      </c>
      <c r="T8" s="727"/>
      <c r="U8" s="727"/>
      <c r="V8" s="728"/>
      <c r="W8" s="244">
        <f>三菜!F25</f>
        <v>7</v>
      </c>
      <c r="X8" s="418">
        <f t="shared" si="2"/>
        <v>1.792</v>
      </c>
      <c r="Y8" s="113" t="str">
        <f>三菜!G25</f>
        <v>Kg</v>
      </c>
      <c r="Z8" s="733"/>
      <c r="AA8" s="726">
        <f>三菜!E34</f>
        <v>0</v>
      </c>
      <c r="AB8" s="727"/>
      <c r="AC8" s="727"/>
      <c r="AD8" s="728"/>
      <c r="AE8" s="244">
        <f>三菜!F34</f>
        <v>0</v>
      </c>
      <c r="AF8" s="418">
        <f t="shared" si="3"/>
        <v>0</v>
      </c>
      <c r="AG8" s="113">
        <f>三菜!G34</f>
        <v>0</v>
      </c>
      <c r="AH8" s="733"/>
      <c r="AI8" s="726">
        <f>三菜!E43</f>
        <v>0</v>
      </c>
      <c r="AJ8" s="727"/>
      <c r="AK8" s="727"/>
      <c r="AL8" s="728"/>
      <c r="AM8" s="244">
        <f>三菜!F43</f>
        <v>0</v>
      </c>
      <c r="AN8" s="418">
        <f t="shared" si="4"/>
        <v>0</v>
      </c>
      <c r="AO8" s="113">
        <f>三菜!G43</f>
        <v>0</v>
      </c>
    </row>
    <row r="9" spans="1:41" ht="22.2">
      <c r="A9" s="757"/>
      <c r="B9" s="733"/>
      <c r="C9" s="730">
        <f>三菜!E8</f>
        <v>0</v>
      </c>
      <c r="D9" s="731"/>
      <c r="E9" s="731"/>
      <c r="F9" s="731"/>
      <c r="G9" s="244">
        <f>三菜!F8</f>
        <v>0</v>
      </c>
      <c r="H9" s="418">
        <f t="shared" si="0"/>
        <v>0</v>
      </c>
      <c r="I9" s="113">
        <f>三菜!G8</f>
        <v>0</v>
      </c>
      <c r="J9" s="733"/>
      <c r="K9" s="726" t="str">
        <f>三菜!E17</f>
        <v>生香菇小丁</v>
      </c>
      <c r="L9" s="727"/>
      <c r="M9" s="727"/>
      <c r="N9" s="728"/>
      <c r="O9" s="244">
        <f>三菜!F17</f>
        <v>1</v>
      </c>
      <c r="P9" s="418">
        <f t="shared" si="1"/>
        <v>0.25600000000000001</v>
      </c>
      <c r="Q9" s="113" t="str">
        <f>三菜!G17</f>
        <v>Kg</v>
      </c>
      <c r="R9" s="733"/>
      <c r="S9" s="726" t="str">
        <f>三菜!E26</f>
        <v>粗絞肉*溫</v>
      </c>
      <c r="T9" s="727"/>
      <c r="U9" s="727"/>
      <c r="V9" s="728"/>
      <c r="W9" s="244">
        <f>三菜!F26</f>
        <v>7</v>
      </c>
      <c r="X9" s="418">
        <f t="shared" si="2"/>
        <v>1.792</v>
      </c>
      <c r="Y9" s="113" t="str">
        <f>三菜!G26</f>
        <v>Kg</v>
      </c>
      <c r="Z9" s="733"/>
      <c r="AA9" s="726">
        <f>三菜!E35</f>
        <v>0</v>
      </c>
      <c r="AB9" s="727"/>
      <c r="AC9" s="727"/>
      <c r="AD9" s="728"/>
      <c r="AE9" s="244">
        <f>三菜!F35</f>
        <v>0</v>
      </c>
      <c r="AF9" s="418">
        <f t="shared" si="3"/>
        <v>0</v>
      </c>
      <c r="AG9" s="113">
        <f>三菜!G35</f>
        <v>0</v>
      </c>
      <c r="AH9" s="733"/>
      <c r="AI9" s="726">
        <f>三菜!E44</f>
        <v>0</v>
      </c>
      <c r="AJ9" s="727"/>
      <c r="AK9" s="727"/>
      <c r="AL9" s="728"/>
      <c r="AM9" s="244">
        <f>三菜!F44</f>
        <v>0</v>
      </c>
      <c r="AN9" s="418">
        <f t="shared" si="4"/>
        <v>0</v>
      </c>
      <c r="AO9" s="113">
        <f>三菜!G44</f>
        <v>0</v>
      </c>
    </row>
    <row r="10" spans="1:41" ht="22.2">
      <c r="A10" s="757"/>
      <c r="B10" s="733"/>
      <c r="C10" s="730">
        <f>三菜!E9</f>
        <v>0</v>
      </c>
      <c r="D10" s="731"/>
      <c r="E10" s="731"/>
      <c r="F10" s="731"/>
      <c r="G10" s="244">
        <f>三菜!F9</f>
        <v>0</v>
      </c>
      <c r="H10" s="418">
        <f t="shared" si="0"/>
        <v>0</v>
      </c>
      <c r="I10" s="113">
        <f>三菜!G9</f>
        <v>0</v>
      </c>
      <c r="J10" s="733"/>
      <c r="K10" s="726" t="str">
        <f>三菜!E18</f>
        <v>紅蔥碎</v>
      </c>
      <c r="L10" s="727"/>
      <c r="M10" s="727"/>
      <c r="N10" s="728"/>
      <c r="O10" s="244">
        <f>三菜!F18</f>
        <v>0.3</v>
      </c>
      <c r="P10" s="418">
        <f t="shared" si="1"/>
        <v>7.6799999999999993E-2</v>
      </c>
      <c r="Q10" s="113" t="str">
        <f>三菜!G18</f>
        <v>Kg</v>
      </c>
      <c r="R10" s="733"/>
      <c r="S10" s="726" t="str">
        <f>三菜!E27</f>
        <v>玉米粒</v>
      </c>
      <c r="T10" s="727"/>
      <c r="U10" s="727"/>
      <c r="V10" s="728"/>
      <c r="W10" s="244">
        <f>三菜!F27</f>
        <v>4</v>
      </c>
      <c r="X10" s="418">
        <f t="shared" si="2"/>
        <v>1.024</v>
      </c>
      <c r="Y10" s="113" t="str">
        <f>三菜!G27</f>
        <v>Kg</v>
      </c>
      <c r="Z10" s="733"/>
      <c r="AA10" s="726">
        <f>三菜!E36</f>
        <v>0</v>
      </c>
      <c r="AB10" s="727"/>
      <c r="AC10" s="727"/>
      <c r="AD10" s="728"/>
      <c r="AE10" s="244">
        <f>三菜!F36</f>
        <v>0</v>
      </c>
      <c r="AF10" s="418">
        <f t="shared" si="3"/>
        <v>0</v>
      </c>
      <c r="AG10" s="113">
        <f>三菜!G36</f>
        <v>0</v>
      </c>
      <c r="AH10" s="733"/>
      <c r="AI10" s="726">
        <f>三菜!E45</f>
        <v>0</v>
      </c>
      <c r="AJ10" s="727"/>
      <c r="AK10" s="727"/>
      <c r="AL10" s="728"/>
      <c r="AM10" s="244">
        <f>三菜!F45</f>
        <v>0</v>
      </c>
      <c r="AN10" s="418">
        <f t="shared" si="4"/>
        <v>0</v>
      </c>
      <c r="AO10" s="113">
        <f>三菜!G45</f>
        <v>0</v>
      </c>
    </row>
    <row r="11" spans="1:41" ht="22.2">
      <c r="A11" s="757"/>
      <c r="B11" s="733"/>
      <c r="C11" s="730">
        <f>三菜!E10</f>
        <v>0</v>
      </c>
      <c r="D11" s="731"/>
      <c r="E11" s="731"/>
      <c r="F11" s="731"/>
      <c r="G11" s="244">
        <f>三菜!F10</f>
        <v>0</v>
      </c>
      <c r="H11" s="418">
        <f t="shared" si="0"/>
        <v>0</v>
      </c>
      <c r="I11" s="113">
        <f>三菜!G10</f>
        <v>0</v>
      </c>
      <c r="J11" s="733"/>
      <c r="K11" s="726">
        <f>三菜!E19</f>
        <v>0</v>
      </c>
      <c r="L11" s="727"/>
      <c r="M11" s="727"/>
      <c r="N11" s="728"/>
      <c r="O11" s="244">
        <f>三菜!F19</f>
        <v>0</v>
      </c>
      <c r="P11" s="418">
        <f t="shared" si="1"/>
        <v>0</v>
      </c>
      <c r="Q11" s="113">
        <f>三菜!G19</f>
        <v>0</v>
      </c>
      <c r="R11" s="733"/>
      <c r="S11" s="726" t="str">
        <f>三菜!E28</f>
        <v>金針菇</v>
      </c>
      <c r="T11" s="727"/>
      <c r="U11" s="727"/>
      <c r="V11" s="728"/>
      <c r="W11" s="244">
        <f>三菜!F28</f>
        <v>2</v>
      </c>
      <c r="X11" s="418">
        <f t="shared" si="2"/>
        <v>0.51200000000000001</v>
      </c>
      <c r="Y11" s="113" t="str">
        <f>三菜!G28</f>
        <v>Kg</v>
      </c>
      <c r="Z11" s="733"/>
      <c r="AA11" s="726">
        <f>三菜!E37</f>
        <v>0</v>
      </c>
      <c r="AB11" s="727"/>
      <c r="AC11" s="727"/>
      <c r="AD11" s="728"/>
      <c r="AE11" s="244">
        <f>三菜!F37</f>
        <v>0</v>
      </c>
      <c r="AF11" s="418">
        <f t="shared" si="3"/>
        <v>0</v>
      </c>
      <c r="AG11" s="113">
        <f>三菜!G37</f>
        <v>0</v>
      </c>
      <c r="AH11" s="733"/>
      <c r="AI11" s="726">
        <f>三菜!E46</f>
        <v>0</v>
      </c>
      <c r="AJ11" s="727"/>
      <c r="AK11" s="727"/>
      <c r="AL11" s="728"/>
      <c r="AM11" s="244">
        <f>三菜!F46</f>
        <v>0</v>
      </c>
      <c r="AN11" s="418">
        <f t="shared" si="4"/>
        <v>0</v>
      </c>
      <c r="AO11" s="113">
        <f>三菜!G46</f>
        <v>0</v>
      </c>
    </row>
    <row r="12" spans="1:41" ht="22.2">
      <c r="A12" s="757"/>
      <c r="B12" s="733"/>
      <c r="C12" s="730">
        <f>三菜!E11</f>
        <v>0</v>
      </c>
      <c r="D12" s="731"/>
      <c r="E12" s="731"/>
      <c r="F12" s="731"/>
      <c r="G12" s="244">
        <f>三菜!F11</f>
        <v>0</v>
      </c>
      <c r="H12" s="418">
        <f t="shared" si="0"/>
        <v>0</v>
      </c>
      <c r="I12" s="113">
        <f>三菜!G11</f>
        <v>0</v>
      </c>
      <c r="J12" s="733"/>
      <c r="K12" s="726">
        <f>三菜!E20</f>
        <v>0</v>
      </c>
      <c r="L12" s="727"/>
      <c r="M12" s="727"/>
      <c r="N12" s="728"/>
      <c r="O12" s="244">
        <f>三菜!F20</f>
        <v>0</v>
      </c>
      <c r="P12" s="418">
        <f t="shared" si="1"/>
        <v>0</v>
      </c>
      <c r="Q12" s="113">
        <f>三菜!G20</f>
        <v>0</v>
      </c>
      <c r="R12" s="733"/>
      <c r="S12" s="726" t="str">
        <f>三菜!E29</f>
        <v>青蔥珠</v>
      </c>
      <c r="T12" s="727"/>
      <c r="U12" s="727"/>
      <c r="V12" s="728"/>
      <c r="W12" s="244">
        <f>三菜!F29</f>
        <v>0.3</v>
      </c>
      <c r="X12" s="418">
        <f t="shared" si="2"/>
        <v>7.6799999999999993E-2</v>
      </c>
      <c r="Y12" s="113" t="str">
        <f>三菜!G29</f>
        <v>Kg</v>
      </c>
      <c r="Z12" s="733"/>
      <c r="AA12" s="726">
        <f>三菜!E38</f>
        <v>0</v>
      </c>
      <c r="AB12" s="727"/>
      <c r="AC12" s="727"/>
      <c r="AD12" s="728"/>
      <c r="AE12" s="244">
        <f>三菜!F38</f>
        <v>0</v>
      </c>
      <c r="AF12" s="418">
        <f t="shared" si="3"/>
        <v>0</v>
      </c>
      <c r="AG12" s="113">
        <f>三菜!G38</f>
        <v>0</v>
      </c>
      <c r="AH12" s="733"/>
      <c r="AI12" s="726">
        <f>三菜!E47</f>
        <v>0</v>
      </c>
      <c r="AJ12" s="727"/>
      <c r="AK12" s="727"/>
      <c r="AL12" s="728"/>
      <c r="AM12" s="244">
        <f>三菜!F47</f>
        <v>0</v>
      </c>
      <c r="AN12" s="418">
        <f t="shared" si="4"/>
        <v>0</v>
      </c>
      <c r="AO12" s="113">
        <f>三菜!G47</f>
        <v>0</v>
      </c>
    </row>
    <row r="13" spans="1:41" ht="22.2">
      <c r="A13" s="757"/>
      <c r="B13" s="734"/>
      <c r="C13" s="730">
        <f>三菜!E12</f>
        <v>0</v>
      </c>
      <c r="D13" s="731"/>
      <c r="E13" s="731"/>
      <c r="F13" s="731"/>
      <c r="G13" s="244">
        <f>三菜!F12</f>
        <v>0</v>
      </c>
      <c r="H13" s="418">
        <f t="shared" si="0"/>
        <v>0</v>
      </c>
      <c r="I13" s="113">
        <f>三菜!G12</f>
        <v>0</v>
      </c>
      <c r="J13" s="734"/>
      <c r="K13" s="726">
        <f>三菜!E21</f>
        <v>0</v>
      </c>
      <c r="L13" s="727"/>
      <c r="M13" s="727"/>
      <c r="N13" s="728"/>
      <c r="O13" s="244">
        <f>三菜!F21</f>
        <v>0</v>
      </c>
      <c r="P13" s="418">
        <f t="shared" si="1"/>
        <v>0</v>
      </c>
      <c r="Q13" s="113">
        <f>三菜!G21</f>
        <v>0</v>
      </c>
      <c r="R13" s="734"/>
      <c r="S13" s="726" t="str">
        <f>IF(三菜!E30="","",(LEFT(三菜!E30,FIND(" ",三菜!E30))))</f>
        <v/>
      </c>
      <c r="T13" s="727"/>
      <c r="U13" s="727"/>
      <c r="V13" s="728"/>
      <c r="W13" s="244">
        <f>三菜!F30</f>
        <v>0</v>
      </c>
      <c r="X13" s="418">
        <f t="shared" si="2"/>
        <v>0</v>
      </c>
      <c r="Y13" s="113">
        <f>三菜!G30</f>
        <v>0</v>
      </c>
      <c r="Z13" s="734"/>
      <c r="AA13" s="726">
        <f>三菜!E39</f>
        <v>0</v>
      </c>
      <c r="AB13" s="727"/>
      <c r="AC13" s="727"/>
      <c r="AD13" s="728"/>
      <c r="AE13" s="244">
        <f>三菜!F39</f>
        <v>0</v>
      </c>
      <c r="AF13" s="418">
        <f t="shared" si="3"/>
        <v>0</v>
      </c>
      <c r="AG13" s="113">
        <f>三菜!G39</f>
        <v>0</v>
      </c>
      <c r="AH13" s="734"/>
      <c r="AI13" s="726">
        <f>三菜!E48</f>
        <v>0</v>
      </c>
      <c r="AJ13" s="727"/>
      <c r="AK13" s="727"/>
      <c r="AL13" s="728"/>
      <c r="AM13" s="244">
        <f>三菜!F48</f>
        <v>0</v>
      </c>
      <c r="AN13" s="418">
        <f t="shared" si="4"/>
        <v>0</v>
      </c>
      <c r="AO13" s="113">
        <f>三菜!G48</f>
        <v>0</v>
      </c>
    </row>
    <row r="14" spans="1:41" ht="21" customHeight="1">
      <c r="A14" s="769" t="s">
        <v>26</v>
      </c>
      <c r="B14" s="732" t="str">
        <f>三菜!H4</f>
        <v>食神滷味</v>
      </c>
      <c r="C14" s="730" t="str">
        <f>三菜!H5</f>
        <v>白蘿蔔中丁</v>
      </c>
      <c r="D14" s="731"/>
      <c r="E14" s="731"/>
      <c r="F14" s="731"/>
      <c r="G14" s="244">
        <f>三菜!I5</f>
        <v>11</v>
      </c>
      <c r="H14" s="418">
        <f t="shared" si="0"/>
        <v>2.8159999999999998</v>
      </c>
      <c r="I14" s="113" t="str">
        <f>三菜!J5</f>
        <v>Kg</v>
      </c>
      <c r="J14" s="732" t="str">
        <f>三菜!H13</f>
        <v>海帶拌三絲</v>
      </c>
      <c r="K14" s="726" t="str">
        <f>三菜!H14</f>
        <v>海帶絲(切)</v>
      </c>
      <c r="L14" s="727"/>
      <c r="M14" s="727"/>
      <c r="N14" s="728"/>
      <c r="O14" s="244">
        <f>三菜!I14</f>
        <v>8</v>
      </c>
      <c r="P14" s="418">
        <f t="shared" si="1"/>
        <v>2.048</v>
      </c>
      <c r="Q14" s="113" t="str">
        <f>三菜!J14</f>
        <v>Kg</v>
      </c>
      <c r="R14" s="732" t="str">
        <f>三菜!H22</f>
        <v>清蒸肉圓</v>
      </c>
      <c r="S14" s="726" t="str">
        <f>三菜!H23</f>
        <v>小肉圓(32入/盤)*個</v>
      </c>
      <c r="T14" s="727"/>
      <c r="U14" s="727"/>
      <c r="V14" s="728"/>
      <c r="W14" s="244">
        <f>三菜!I23</f>
        <v>234</v>
      </c>
      <c r="X14" s="418">
        <f t="shared" si="2"/>
        <v>59.904000000000003</v>
      </c>
      <c r="Y14" s="113" t="str">
        <f>三菜!J23</f>
        <v>個</v>
      </c>
      <c r="Z14" s="732" t="str">
        <f>三菜!H31</f>
        <v>醬燒肉片豆腐</v>
      </c>
      <c r="AA14" s="726" t="str">
        <f>三菜!H32</f>
        <v>豆腐中丁*7K</v>
      </c>
      <c r="AB14" s="727"/>
      <c r="AC14" s="727"/>
      <c r="AD14" s="728"/>
      <c r="AE14" s="244">
        <f>三菜!I32</f>
        <v>3</v>
      </c>
      <c r="AF14" s="418">
        <f>(AE14*AG$3)/1000</f>
        <v>0.76800000000000002</v>
      </c>
      <c r="AG14" s="113" t="str">
        <f>三菜!J32</f>
        <v>板</v>
      </c>
      <c r="AH14" s="732" t="str">
        <f>三菜!H40</f>
        <v>紅蘿蔔炒蛋</v>
      </c>
      <c r="AI14" s="726" t="str">
        <f>三菜!H41</f>
        <v>紅蘿蔔絲</v>
      </c>
      <c r="AJ14" s="727"/>
      <c r="AK14" s="727"/>
      <c r="AL14" s="728"/>
      <c r="AM14" s="244">
        <f>三菜!I41</f>
        <v>8</v>
      </c>
      <c r="AN14" s="418">
        <f t="shared" si="4"/>
        <v>2.048</v>
      </c>
      <c r="AO14" s="113" t="str">
        <f>三菜!J41</f>
        <v>Kg</v>
      </c>
    </row>
    <row r="15" spans="1:41" ht="22.2">
      <c r="A15" s="757"/>
      <c r="B15" s="733"/>
      <c r="C15" s="730" t="str">
        <f>三菜!H6</f>
        <v>紅蘿蔔中丁</v>
      </c>
      <c r="D15" s="731"/>
      <c r="E15" s="731"/>
      <c r="F15" s="731"/>
      <c r="G15" s="244">
        <f>三菜!I6</f>
        <v>3</v>
      </c>
      <c r="H15" s="418">
        <f t="shared" si="0"/>
        <v>0.76800000000000002</v>
      </c>
      <c r="I15" s="113" t="str">
        <f>三菜!J6</f>
        <v>Kg</v>
      </c>
      <c r="J15" s="733"/>
      <c r="K15" s="726" t="str">
        <f>三菜!H15</f>
        <v>豆干絲</v>
      </c>
      <c r="L15" s="727"/>
      <c r="M15" s="727"/>
      <c r="N15" s="728"/>
      <c r="O15" s="244">
        <f>三菜!I15</f>
        <v>3</v>
      </c>
      <c r="P15" s="418">
        <f t="shared" si="1"/>
        <v>0.76800000000000002</v>
      </c>
      <c r="Q15" s="113" t="str">
        <f>三菜!J15</f>
        <v>Kg</v>
      </c>
      <c r="R15" s="733"/>
      <c r="S15" s="726">
        <f>三菜!H24</f>
        <v>0</v>
      </c>
      <c r="T15" s="727"/>
      <c r="U15" s="727"/>
      <c r="V15" s="728"/>
      <c r="W15" s="244">
        <f>三菜!I24</f>
        <v>0</v>
      </c>
      <c r="X15" s="418">
        <f t="shared" si="2"/>
        <v>0</v>
      </c>
      <c r="Y15" s="113">
        <f>三菜!J24</f>
        <v>0</v>
      </c>
      <c r="Z15" s="733"/>
      <c r="AA15" s="726" t="str">
        <f>三菜!H33</f>
        <v>洋蔥片</v>
      </c>
      <c r="AB15" s="727"/>
      <c r="AC15" s="727"/>
      <c r="AD15" s="728"/>
      <c r="AE15" s="244">
        <f>三菜!I33</f>
        <v>2</v>
      </c>
      <c r="AF15" s="418">
        <f t="shared" si="3"/>
        <v>0.51200000000000001</v>
      </c>
      <c r="AG15" s="113" t="str">
        <f>三菜!J33</f>
        <v>Kg</v>
      </c>
      <c r="AH15" s="733"/>
      <c r="AI15" s="726" t="str">
        <f>三菜!H42</f>
        <v>蛋(30粒/盤/約1.8k)</v>
      </c>
      <c r="AJ15" s="727"/>
      <c r="AK15" s="727"/>
      <c r="AL15" s="728"/>
      <c r="AM15" s="244">
        <f>三菜!I42</f>
        <v>4</v>
      </c>
      <c r="AN15" s="418">
        <f t="shared" si="4"/>
        <v>1.024</v>
      </c>
      <c r="AO15" s="113" t="str">
        <f>三菜!J42</f>
        <v>盤</v>
      </c>
    </row>
    <row r="16" spans="1:41" ht="22.2">
      <c r="A16" s="757"/>
      <c r="B16" s="733"/>
      <c r="C16" s="730" t="str">
        <f>三菜!H7</f>
        <v>手工肉羹</v>
      </c>
      <c r="D16" s="731"/>
      <c r="E16" s="731"/>
      <c r="F16" s="731"/>
      <c r="G16" s="244">
        <f>三菜!I7</f>
        <v>2</v>
      </c>
      <c r="H16" s="418">
        <f t="shared" si="0"/>
        <v>0.51200000000000001</v>
      </c>
      <c r="I16" s="113" t="str">
        <f>三菜!J7</f>
        <v>Kg</v>
      </c>
      <c r="J16" s="733"/>
      <c r="K16" s="726" t="str">
        <f>三菜!H16</f>
        <v>紅蘿蔔絲</v>
      </c>
      <c r="L16" s="727"/>
      <c r="M16" s="727"/>
      <c r="N16" s="728"/>
      <c r="O16" s="244">
        <f>三菜!I16</f>
        <v>2</v>
      </c>
      <c r="P16" s="418">
        <f t="shared" si="1"/>
        <v>0.51200000000000001</v>
      </c>
      <c r="Q16" s="113" t="str">
        <f>三菜!J16</f>
        <v>Kg</v>
      </c>
      <c r="R16" s="733"/>
      <c r="S16" s="726">
        <f>三菜!H25</f>
        <v>0</v>
      </c>
      <c r="T16" s="727"/>
      <c r="U16" s="727"/>
      <c r="V16" s="728"/>
      <c r="W16" s="244">
        <f>三菜!I25</f>
        <v>0</v>
      </c>
      <c r="X16" s="418">
        <f t="shared" si="2"/>
        <v>0</v>
      </c>
      <c r="Y16" s="113">
        <f>三菜!J25</f>
        <v>0</v>
      </c>
      <c r="Z16" s="733"/>
      <c r="AA16" s="726" t="str">
        <f>三菜!H34</f>
        <v>肉片*溫</v>
      </c>
      <c r="AB16" s="727"/>
      <c r="AC16" s="727"/>
      <c r="AD16" s="728"/>
      <c r="AE16" s="244">
        <f>三菜!I34</f>
        <v>1.5</v>
      </c>
      <c r="AF16" s="418">
        <f t="shared" si="3"/>
        <v>0.38400000000000001</v>
      </c>
      <c r="AG16" s="113" t="str">
        <f>三菜!J34</f>
        <v>Kg</v>
      </c>
      <c r="AH16" s="733"/>
      <c r="AI16" s="726" t="str">
        <f>三菜!H43</f>
        <v>洋蔥絲</v>
      </c>
      <c r="AJ16" s="727"/>
      <c r="AK16" s="727"/>
      <c r="AL16" s="728"/>
      <c r="AM16" s="244">
        <f>三菜!I43</f>
        <v>3</v>
      </c>
      <c r="AN16" s="418">
        <f t="shared" si="4"/>
        <v>0.76800000000000002</v>
      </c>
      <c r="AO16" s="113" t="str">
        <f>三菜!J43</f>
        <v>Kg</v>
      </c>
    </row>
    <row r="17" spans="1:42" ht="22.2">
      <c r="A17" s="757"/>
      <c r="B17" s="733"/>
      <c r="C17" s="730" t="str">
        <f>三菜!H8</f>
        <v>豆干切角</v>
      </c>
      <c r="D17" s="731"/>
      <c r="E17" s="731"/>
      <c r="F17" s="731"/>
      <c r="G17" s="244">
        <f>三菜!I8</f>
        <v>2</v>
      </c>
      <c r="H17" s="418">
        <f t="shared" si="0"/>
        <v>0.51200000000000001</v>
      </c>
      <c r="I17" s="113" t="str">
        <f>三菜!J8</f>
        <v>Kg</v>
      </c>
      <c r="J17" s="733"/>
      <c r="K17" s="726" t="str">
        <f>三菜!H17</f>
        <v>肉絲*溫</v>
      </c>
      <c r="L17" s="727"/>
      <c r="M17" s="727"/>
      <c r="N17" s="728"/>
      <c r="O17" s="244">
        <f>三菜!I17</f>
        <v>1</v>
      </c>
      <c r="P17" s="418">
        <f t="shared" si="1"/>
        <v>0.25600000000000001</v>
      </c>
      <c r="Q17" s="113" t="str">
        <f>三菜!J17</f>
        <v>Kg</v>
      </c>
      <c r="R17" s="733"/>
      <c r="S17" s="726">
        <f>三菜!H26</f>
        <v>0</v>
      </c>
      <c r="T17" s="727"/>
      <c r="U17" s="727"/>
      <c r="V17" s="728"/>
      <c r="W17" s="244">
        <f>三菜!I26</f>
        <v>0</v>
      </c>
      <c r="X17" s="418">
        <f t="shared" si="2"/>
        <v>0</v>
      </c>
      <c r="Y17" s="113">
        <f>三菜!J26</f>
        <v>0</v>
      </c>
      <c r="Z17" s="733"/>
      <c r="AA17" s="726" t="str">
        <f>三菜!H35</f>
        <v>三色豆</v>
      </c>
      <c r="AB17" s="727"/>
      <c r="AC17" s="727"/>
      <c r="AD17" s="728"/>
      <c r="AE17" s="244">
        <f>三菜!I35</f>
        <v>1</v>
      </c>
      <c r="AF17" s="418">
        <f t="shared" si="3"/>
        <v>0.25600000000000001</v>
      </c>
      <c r="AG17" s="113" t="str">
        <f>三菜!J35</f>
        <v>Kg</v>
      </c>
      <c r="AH17" s="733"/>
      <c r="AI17" s="726">
        <f>三菜!H44</f>
        <v>0</v>
      </c>
      <c r="AJ17" s="727"/>
      <c r="AK17" s="727"/>
      <c r="AL17" s="728"/>
      <c r="AM17" s="244">
        <f>三菜!I44</f>
        <v>0</v>
      </c>
      <c r="AN17" s="418">
        <f t="shared" si="4"/>
        <v>0</v>
      </c>
      <c r="AO17" s="113">
        <f>三菜!J44</f>
        <v>0</v>
      </c>
      <c r="AP17" s="116"/>
    </row>
    <row r="18" spans="1:42" ht="22.2">
      <c r="A18" s="757"/>
      <c r="B18" s="733"/>
      <c r="C18" s="730" t="str">
        <f>三菜!H9</f>
        <v>海帶結</v>
      </c>
      <c r="D18" s="731"/>
      <c r="E18" s="731"/>
      <c r="F18" s="731"/>
      <c r="G18" s="244">
        <f>三菜!I9</f>
        <v>1</v>
      </c>
      <c r="H18" s="418">
        <f t="shared" si="0"/>
        <v>0.25600000000000001</v>
      </c>
      <c r="I18" s="113" t="str">
        <f>三菜!J9</f>
        <v>Kg</v>
      </c>
      <c r="J18" s="733"/>
      <c r="K18" s="726" t="str">
        <f>三菜!H18</f>
        <v>薑絲</v>
      </c>
      <c r="L18" s="727"/>
      <c r="M18" s="727"/>
      <c r="N18" s="728"/>
      <c r="O18" s="244">
        <f>三菜!I18</f>
        <v>0.3</v>
      </c>
      <c r="P18" s="418">
        <f t="shared" si="1"/>
        <v>7.6799999999999993E-2</v>
      </c>
      <c r="Q18" s="113" t="str">
        <f>三菜!J18</f>
        <v>Kg</v>
      </c>
      <c r="R18" s="733"/>
      <c r="S18" s="726">
        <f>三菜!H27</f>
        <v>0</v>
      </c>
      <c r="T18" s="727"/>
      <c r="U18" s="727"/>
      <c r="V18" s="728"/>
      <c r="W18" s="244">
        <f>三菜!I27</f>
        <v>0</v>
      </c>
      <c r="X18" s="418">
        <f t="shared" si="2"/>
        <v>0</v>
      </c>
      <c r="Y18" s="113">
        <f>三菜!J27</f>
        <v>0</v>
      </c>
      <c r="Z18" s="733"/>
      <c r="AA18" s="726">
        <f>三菜!H36</f>
        <v>0</v>
      </c>
      <c r="AB18" s="727"/>
      <c r="AC18" s="727"/>
      <c r="AD18" s="728"/>
      <c r="AE18" s="244">
        <f>三菜!I36</f>
        <v>0</v>
      </c>
      <c r="AF18" s="418">
        <f t="shared" si="3"/>
        <v>0</v>
      </c>
      <c r="AG18" s="113">
        <f>三菜!J36</f>
        <v>0</v>
      </c>
      <c r="AH18" s="733"/>
      <c r="AI18" s="726">
        <f>三菜!H45</f>
        <v>0</v>
      </c>
      <c r="AJ18" s="727"/>
      <c r="AK18" s="727"/>
      <c r="AL18" s="728"/>
      <c r="AM18" s="244">
        <f>三菜!I45</f>
        <v>0</v>
      </c>
      <c r="AN18" s="418">
        <f t="shared" si="4"/>
        <v>0</v>
      </c>
      <c r="AO18" s="113">
        <f>三菜!J45</f>
        <v>0</v>
      </c>
      <c r="AP18" s="116"/>
    </row>
    <row r="19" spans="1:42" ht="22.2">
      <c r="A19" s="757"/>
      <c r="B19" s="733"/>
      <c r="C19" s="730" t="str">
        <f>三菜!H10</f>
        <v>薑片</v>
      </c>
      <c r="D19" s="731"/>
      <c r="E19" s="731"/>
      <c r="F19" s="731"/>
      <c r="G19" s="244">
        <f>三菜!I10</f>
        <v>0.3</v>
      </c>
      <c r="H19" s="418">
        <f t="shared" si="0"/>
        <v>7.6799999999999993E-2</v>
      </c>
      <c r="I19" s="113" t="str">
        <f>三菜!J10</f>
        <v>Kg</v>
      </c>
      <c r="J19" s="733"/>
      <c r="K19" s="726">
        <f>三菜!H19</f>
        <v>0</v>
      </c>
      <c r="L19" s="727"/>
      <c r="M19" s="727"/>
      <c r="N19" s="728"/>
      <c r="O19" s="244">
        <f>三菜!I19</f>
        <v>0</v>
      </c>
      <c r="P19" s="418">
        <f t="shared" si="1"/>
        <v>0</v>
      </c>
      <c r="Q19" s="113">
        <f>三菜!J19</f>
        <v>0</v>
      </c>
      <c r="R19" s="733"/>
      <c r="S19" s="726">
        <f>三菜!H28</f>
        <v>0</v>
      </c>
      <c r="T19" s="727"/>
      <c r="U19" s="727"/>
      <c r="V19" s="728"/>
      <c r="W19" s="244">
        <f>三菜!I28</f>
        <v>0</v>
      </c>
      <c r="X19" s="418">
        <f t="shared" si="2"/>
        <v>0</v>
      </c>
      <c r="Y19" s="113">
        <f>三菜!J28</f>
        <v>0</v>
      </c>
      <c r="Z19" s="733"/>
      <c r="AA19" s="726">
        <f>三菜!H37</f>
        <v>0</v>
      </c>
      <c r="AB19" s="727"/>
      <c r="AC19" s="727"/>
      <c r="AD19" s="728"/>
      <c r="AE19" s="244">
        <f>三菜!I37</f>
        <v>0</v>
      </c>
      <c r="AF19" s="418">
        <f t="shared" si="3"/>
        <v>0</v>
      </c>
      <c r="AG19" s="113">
        <f>三菜!J37</f>
        <v>0</v>
      </c>
      <c r="AH19" s="733"/>
      <c r="AI19" s="726">
        <f>三菜!H46</f>
        <v>0</v>
      </c>
      <c r="AJ19" s="727"/>
      <c r="AK19" s="727"/>
      <c r="AL19" s="728"/>
      <c r="AM19" s="244">
        <f>三菜!I46</f>
        <v>0</v>
      </c>
      <c r="AN19" s="418">
        <f t="shared" si="4"/>
        <v>0</v>
      </c>
      <c r="AO19" s="113">
        <f>三菜!J46</f>
        <v>0</v>
      </c>
      <c r="AP19" s="116"/>
    </row>
    <row r="20" spans="1:42" ht="22.2">
      <c r="A20" s="757"/>
      <c r="B20" s="733"/>
      <c r="C20" s="730">
        <f>三菜!H11</f>
        <v>0</v>
      </c>
      <c r="D20" s="731"/>
      <c r="E20" s="731"/>
      <c r="F20" s="731"/>
      <c r="G20" s="244">
        <f>三菜!I11</f>
        <v>0</v>
      </c>
      <c r="H20" s="418">
        <f t="shared" si="0"/>
        <v>0</v>
      </c>
      <c r="I20" s="113">
        <f>三菜!J11</f>
        <v>0</v>
      </c>
      <c r="J20" s="733"/>
      <c r="K20" s="726">
        <f>三菜!H20</f>
        <v>0</v>
      </c>
      <c r="L20" s="727"/>
      <c r="M20" s="727"/>
      <c r="N20" s="728"/>
      <c r="O20" s="244">
        <f>三菜!I20</f>
        <v>0</v>
      </c>
      <c r="P20" s="418">
        <f t="shared" si="1"/>
        <v>0</v>
      </c>
      <c r="Q20" s="113">
        <f>三菜!J20</f>
        <v>0</v>
      </c>
      <c r="R20" s="733"/>
      <c r="S20" s="726">
        <f>三菜!H29</f>
        <v>0</v>
      </c>
      <c r="T20" s="727"/>
      <c r="U20" s="727"/>
      <c r="V20" s="728"/>
      <c r="W20" s="244">
        <f>三菜!I29</f>
        <v>0</v>
      </c>
      <c r="X20" s="418">
        <f t="shared" si="2"/>
        <v>0</v>
      </c>
      <c r="Y20" s="113">
        <f>三菜!J29</f>
        <v>0</v>
      </c>
      <c r="Z20" s="733"/>
      <c r="AA20" s="726">
        <f>三菜!H38</f>
        <v>0</v>
      </c>
      <c r="AB20" s="727"/>
      <c r="AC20" s="727"/>
      <c r="AD20" s="728"/>
      <c r="AE20" s="244">
        <f>三菜!I38</f>
        <v>0</v>
      </c>
      <c r="AF20" s="418">
        <f t="shared" si="3"/>
        <v>0</v>
      </c>
      <c r="AG20" s="113">
        <f>三菜!J38</f>
        <v>0</v>
      </c>
      <c r="AH20" s="733"/>
      <c r="AI20" s="726">
        <f>三菜!H47</f>
        <v>0</v>
      </c>
      <c r="AJ20" s="727"/>
      <c r="AK20" s="727"/>
      <c r="AL20" s="728"/>
      <c r="AM20" s="244">
        <f>三菜!I47</f>
        <v>0</v>
      </c>
      <c r="AN20" s="418">
        <f t="shared" si="4"/>
        <v>0</v>
      </c>
      <c r="AO20" s="113">
        <f>三菜!J47</f>
        <v>0</v>
      </c>
      <c r="AP20" s="116"/>
    </row>
    <row r="21" spans="1:42" ht="21" customHeight="1">
      <c r="A21" s="769" t="s">
        <v>27</v>
      </c>
      <c r="B21" s="732" t="str">
        <f>三菜!K4</f>
        <v>炒油菜</v>
      </c>
      <c r="C21" s="730" t="str">
        <f>三菜!K5</f>
        <v>油菜(切)</v>
      </c>
      <c r="D21" s="731"/>
      <c r="E21" s="731"/>
      <c r="F21" s="731"/>
      <c r="G21" s="244">
        <f>三菜!L5</f>
        <v>17</v>
      </c>
      <c r="H21" s="418">
        <f t="shared" si="0"/>
        <v>4.3520000000000003</v>
      </c>
      <c r="I21" s="113" t="str">
        <f>三菜!M5</f>
        <v>Kg</v>
      </c>
      <c r="J21" s="732" t="str">
        <f>三菜!K13</f>
        <v>炒高麗菜</v>
      </c>
      <c r="K21" s="730" t="str">
        <f>三菜!K14</f>
        <v>高麗菜(切片)</v>
      </c>
      <c r="L21" s="731"/>
      <c r="M21" s="731"/>
      <c r="N21" s="731"/>
      <c r="O21" s="244">
        <f>三菜!L14</f>
        <v>17</v>
      </c>
      <c r="P21" s="418">
        <f t="shared" si="1"/>
        <v>4.3520000000000003</v>
      </c>
      <c r="Q21" s="113" t="str">
        <f>三菜!M14</f>
        <v>Kg</v>
      </c>
      <c r="R21" s="732">
        <f>三菜!K22</f>
        <v>0</v>
      </c>
      <c r="S21" s="726">
        <f>三菜!K23</f>
        <v>0</v>
      </c>
      <c r="T21" s="727"/>
      <c r="U21" s="727"/>
      <c r="V21" s="728"/>
      <c r="W21" s="244">
        <f>三菜!L23</f>
        <v>0</v>
      </c>
      <c r="X21" s="418">
        <f t="shared" si="2"/>
        <v>0</v>
      </c>
      <c r="Y21" s="113">
        <f>三菜!M23</f>
        <v>0</v>
      </c>
      <c r="Z21" s="732" t="str">
        <f>三菜!K31</f>
        <v>鐵板鮮蔬</v>
      </c>
      <c r="AA21" s="726" t="str">
        <f>三菜!K32</f>
        <v>豆芽菜</v>
      </c>
      <c r="AB21" s="727"/>
      <c r="AC21" s="727"/>
      <c r="AD21" s="728"/>
      <c r="AE21" s="244">
        <f>三菜!L32</f>
        <v>16</v>
      </c>
      <c r="AF21" s="418">
        <f t="shared" si="3"/>
        <v>4.0960000000000001</v>
      </c>
      <c r="AG21" s="113" t="str">
        <f>三菜!M32</f>
        <v>Kg</v>
      </c>
      <c r="AH21" s="732" t="str">
        <f>三菜!K40</f>
        <v>炒高麗菜</v>
      </c>
      <c r="AI21" s="726" t="str">
        <f>三菜!K41</f>
        <v>高麗菜(切片)</v>
      </c>
      <c r="AJ21" s="727"/>
      <c r="AK21" s="727"/>
      <c r="AL21" s="728"/>
      <c r="AM21" s="244">
        <f>三菜!L41</f>
        <v>17</v>
      </c>
      <c r="AN21" s="418">
        <f t="shared" si="4"/>
        <v>4.3520000000000003</v>
      </c>
      <c r="AO21" s="113" t="str">
        <f>三菜!M41</f>
        <v>Kg</v>
      </c>
      <c r="AP21" s="116"/>
    </row>
    <row r="22" spans="1:42" ht="22.2">
      <c r="A22" s="757"/>
      <c r="B22" s="733"/>
      <c r="C22" s="730" t="str">
        <f>三菜!K6</f>
        <v>薑絲</v>
      </c>
      <c r="D22" s="731"/>
      <c r="E22" s="731"/>
      <c r="F22" s="731"/>
      <c r="G22" s="244">
        <f>三菜!L6</f>
        <v>0.2</v>
      </c>
      <c r="H22" s="418">
        <f t="shared" si="0"/>
        <v>5.1200000000000002E-2</v>
      </c>
      <c r="I22" s="113" t="str">
        <f>三菜!M6</f>
        <v>Kg</v>
      </c>
      <c r="J22" s="733"/>
      <c r="K22" s="730" t="str">
        <f>三菜!K15</f>
        <v>蒜末</v>
      </c>
      <c r="L22" s="731"/>
      <c r="M22" s="731"/>
      <c r="N22" s="731"/>
      <c r="O22" s="244">
        <f>三菜!L15</f>
        <v>0.2</v>
      </c>
      <c r="P22" s="418">
        <f t="shared" si="1"/>
        <v>5.1200000000000002E-2</v>
      </c>
      <c r="Q22" s="113" t="str">
        <f>三菜!M15</f>
        <v>Kg</v>
      </c>
      <c r="R22" s="733"/>
      <c r="S22" s="726">
        <f>三菜!K24</f>
        <v>0</v>
      </c>
      <c r="T22" s="727"/>
      <c r="U22" s="727"/>
      <c r="V22" s="728"/>
      <c r="W22" s="244">
        <f>三菜!L24</f>
        <v>0</v>
      </c>
      <c r="X22" s="418">
        <f t="shared" si="2"/>
        <v>0</v>
      </c>
      <c r="Y22" s="113">
        <f>三菜!M24</f>
        <v>0</v>
      </c>
      <c r="Z22" s="733"/>
      <c r="AA22" s="726" t="str">
        <f>三菜!K33</f>
        <v>韭菜段</v>
      </c>
      <c r="AB22" s="727"/>
      <c r="AC22" s="727"/>
      <c r="AD22" s="728"/>
      <c r="AE22" s="244">
        <f>三菜!L33</f>
        <v>0.7</v>
      </c>
      <c r="AF22" s="418">
        <f t="shared" si="3"/>
        <v>0.1792</v>
      </c>
      <c r="AG22" s="113" t="str">
        <f>三菜!M33</f>
        <v>Kg</v>
      </c>
      <c r="AH22" s="733"/>
      <c r="AI22" s="726" t="str">
        <f>三菜!K42</f>
        <v>蒜末</v>
      </c>
      <c r="AJ22" s="727"/>
      <c r="AK22" s="727"/>
      <c r="AL22" s="728"/>
      <c r="AM22" s="244">
        <f>三菜!L42</f>
        <v>0.2</v>
      </c>
      <c r="AN22" s="418">
        <f t="shared" si="4"/>
        <v>5.1200000000000002E-2</v>
      </c>
      <c r="AO22" s="113" t="str">
        <f>三菜!M42</f>
        <v>Kg</v>
      </c>
      <c r="AP22" s="116"/>
    </row>
    <row r="23" spans="1:42" ht="22.2">
      <c r="A23" s="757"/>
      <c r="B23" s="733"/>
      <c r="C23" s="730">
        <f>三菜!K7</f>
        <v>0</v>
      </c>
      <c r="D23" s="731"/>
      <c r="E23" s="731"/>
      <c r="F23" s="731"/>
      <c r="G23" s="244">
        <f>三菜!L7</f>
        <v>0</v>
      </c>
      <c r="H23" s="418">
        <f t="shared" si="0"/>
        <v>0</v>
      </c>
      <c r="I23" s="113">
        <f>三菜!M7</f>
        <v>0</v>
      </c>
      <c r="J23" s="733"/>
      <c r="K23" s="730">
        <f>三菜!K16</f>
        <v>0</v>
      </c>
      <c r="L23" s="731"/>
      <c r="M23" s="731"/>
      <c r="N23" s="731"/>
      <c r="O23" s="244">
        <f>三菜!L16</f>
        <v>0</v>
      </c>
      <c r="P23" s="418">
        <f t="shared" si="1"/>
        <v>0</v>
      </c>
      <c r="Q23" s="113">
        <f>三菜!M16</f>
        <v>0</v>
      </c>
      <c r="R23" s="733"/>
      <c r="S23" s="726">
        <f>三菜!K25</f>
        <v>0</v>
      </c>
      <c r="T23" s="727"/>
      <c r="U23" s="727"/>
      <c r="V23" s="728"/>
      <c r="W23" s="244">
        <f>三菜!L25</f>
        <v>0</v>
      </c>
      <c r="X23" s="418">
        <f t="shared" si="2"/>
        <v>0</v>
      </c>
      <c r="Y23" s="113">
        <f>三菜!M25</f>
        <v>0</v>
      </c>
      <c r="Z23" s="733"/>
      <c r="AA23" s="726" t="str">
        <f>三菜!K34</f>
        <v>蒜末</v>
      </c>
      <c r="AB23" s="727"/>
      <c r="AC23" s="727"/>
      <c r="AD23" s="728"/>
      <c r="AE23" s="244">
        <f>三菜!L34</f>
        <v>0.2</v>
      </c>
      <c r="AF23" s="418">
        <f t="shared" si="3"/>
        <v>5.1200000000000002E-2</v>
      </c>
      <c r="AG23" s="113" t="str">
        <f>三菜!M34</f>
        <v>Kg</v>
      </c>
      <c r="AH23" s="733"/>
      <c r="AI23" s="726">
        <f>三菜!K43</f>
        <v>0</v>
      </c>
      <c r="AJ23" s="727"/>
      <c r="AK23" s="727"/>
      <c r="AL23" s="728"/>
      <c r="AM23" s="244">
        <f>三菜!L43</f>
        <v>0</v>
      </c>
      <c r="AN23" s="418">
        <f t="shared" si="4"/>
        <v>0</v>
      </c>
      <c r="AO23" s="113">
        <f>三菜!M43</f>
        <v>0</v>
      </c>
      <c r="AP23" s="116"/>
    </row>
    <row r="24" spans="1:42" ht="22.2">
      <c r="A24" s="757"/>
      <c r="B24" s="733"/>
      <c r="C24" s="730">
        <f>三菜!K8</f>
        <v>0</v>
      </c>
      <c r="D24" s="731"/>
      <c r="E24" s="731"/>
      <c r="F24" s="731"/>
      <c r="G24" s="244">
        <f>三菜!L8</f>
        <v>0</v>
      </c>
      <c r="H24" s="418">
        <f t="shared" si="0"/>
        <v>0</v>
      </c>
      <c r="I24" s="113">
        <f>三菜!M8</f>
        <v>0</v>
      </c>
      <c r="J24" s="733"/>
      <c r="K24" s="730">
        <f>三菜!K17</f>
        <v>0</v>
      </c>
      <c r="L24" s="731"/>
      <c r="M24" s="731"/>
      <c r="N24" s="731"/>
      <c r="O24" s="244">
        <f>三菜!L17</f>
        <v>0</v>
      </c>
      <c r="P24" s="418">
        <f t="shared" si="1"/>
        <v>0</v>
      </c>
      <c r="Q24" s="113">
        <f>三菜!M17</f>
        <v>0</v>
      </c>
      <c r="R24" s="733"/>
      <c r="S24" s="726">
        <f>三菜!K26</f>
        <v>0</v>
      </c>
      <c r="T24" s="727"/>
      <c r="U24" s="727"/>
      <c r="V24" s="728"/>
      <c r="W24" s="244">
        <f>三菜!L26</f>
        <v>0</v>
      </c>
      <c r="X24" s="418">
        <f t="shared" si="2"/>
        <v>0</v>
      </c>
      <c r="Y24" s="113">
        <f>三菜!M26</f>
        <v>0</v>
      </c>
      <c r="Z24" s="733"/>
      <c r="AA24" s="726">
        <f>三菜!K35</f>
        <v>0</v>
      </c>
      <c r="AB24" s="727"/>
      <c r="AC24" s="727"/>
      <c r="AD24" s="728"/>
      <c r="AE24" s="244">
        <f>三菜!L35</f>
        <v>0</v>
      </c>
      <c r="AF24" s="418">
        <f t="shared" si="3"/>
        <v>0</v>
      </c>
      <c r="AG24" s="113">
        <f>三菜!M35</f>
        <v>0</v>
      </c>
      <c r="AH24" s="733"/>
      <c r="AI24" s="726">
        <f>三菜!K44</f>
        <v>0</v>
      </c>
      <c r="AJ24" s="727"/>
      <c r="AK24" s="727"/>
      <c r="AL24" s="728"/>
      <c r="AM24" s="244">
        <f>三菜!L44</f>
        <v>0</v>
      </c>
      <c r="AN24" s="418">
        <f t="shared" si="4"/>
        <v>0</v>
      </c>
      <c r="AO24" s="113">
        <f>三菜!M44</f>
        <v>0</v>
      </c>
      <c r="AP24" s="116"/>
    </row>
    <row r="25" spans="1:42" ht="22.2">
      <c r="A25" s="757"/>
      <c r="B25" s="733"/>
      <c r="C25" s="730">
        <f>三菜!K9</f>
        <v>0</v>
      </c>
      <c r="D25" s="731"/>
      <c r="E25" s="731"/>
      <c r="F25" s="731"/>
      <c r="G25" s="244">
        <f>三菜!L9</f>
        <v>0</v>
      </c>
      <c r="H25" s="418">
        <f t="shared" si="0"/>
        <v>0</v>
      </c>
      <c r="I25" s="113">
        <f>三菜!M9</f>
        <v>0</v>
      </c>
      <c r="J25" s="733"/>
      <c r="K25" s="730">
        <f>三菜!K18</f>
        <v>0</v>
      </c>
      <c r="L25" s="731"/>
      <c r="M25" s="731"/>
      <c r="N25" s="731"/>
      <c r="O25" s="244">
        <f>三菜!L18</f>
        <v>0</v>
      </c>
      <c r="P25" s="418">
        <f t="shared" si="1"/>
        <v>0</v>
      </c>
      <c r="Q25" s="113">
        <f>三菜!M18</f>
        <v>0</v>
      </c>
      <c r="R25" s="734"/>
      <c r="S25" s="726">
        <f>三菜!K27</f>
        <v>0</v>
      </c>
      <c r="T25" s="727"/>
      <c r="U25" s="727"/>
      <c r="V25" s="728"/>
      <c r="W25" s="244">
        <f>三菜!L27</f>
        <v>0</v>
      </c>
      <c r="X25" s="418">
        <f t="shared" si="2"/>
        <v>0</v>
      </c>
      <c r="Y25" s="113">
        <f>三菜!M27</f>
        <v>0</v>
      </c>
      <c r="Z25" s="733"/>
      <c r="AA25" s="726">
        <f>三菜!K36</f>
        <v>0</v>
      </c>
      <c r="AB25" s="727"/>
      <c r="AC25" s="727"/>
      <c r="AD25" s="728"/>
      <c r="AE25" s="244">
        <f>三菜!L36</f>
        <v>0</v>
      </c>
      <c r="AF25" s="418">
        <f t="shared" si="3"/>
        <v>0</v>
      </c>
      <c r="AG25" s="113">
        <f>三菜!M36</f>
        <v>0</v>
      </c>
      <c r="AH25" s="733"/>
      <c r="AI25" s="726">
        <f>三菜!K45</f>
        <v>0</v>
      </c>
      <c r="AJ25" s="727"/>
      <c r="AK25" s="727"/>
      <c r="AL25" s="728"/>
      <c r="AM25" s="244">
        <f>三菜!L45</f>
        <v>0</v>
      </c>
      <c r="AN25" s="418">
        <f t="shared" si="4"/>
        <v>0</v>
      </c>
      <c r="AO25" s="113">
        <f>三菜!M45</f>
        <v>0</v>
      </c>
      <c r="AP25" s="116"/>
    </row>
    <row r="26" spans="1:42" ht="21" customHeight="1">
      <c r="A26" s="769" t="s">
        <v>28</v>
      </c>
      <c r="B26" s="732" t="str">
        <f>三菜!N4</f>
        <v>玉米蛋花濃湯</v>
      </c>
      <c r="C26" s="730" t="str">
        <f>三菜!N5</f>
        <v>蛋(10粒/盒/約0.6k)</v>
      </c>
      <c r="D26" s="731"/>
      <c r="E26" s="731"/>
      <c r="F26" s="731"/>
      <c r="G26" s="244">
        <f>三菜!O5</f>
        <v>5</v>
      </c>
      <c r="H26" s="418">
        <f t="shared" si="0"/>
        <v>1.28</v>
      </c>
      <c r="I26" s="113" t="str">
        <f>三菜!P5</f>
        <v>盒</v>
      </c>
      <c r="J26" s="732" t="str">
        <f>三菜!N13</f>
        <v>榨菜肉絲湯</v>
      </c>
      <c r="K26" s="730" t="str">
        <f>三菜!N14</f>
        <v>榨菜絲</v>
      </c>
      <c r="L26" s="731"/>
      <c r="M26" s="731"/>
      <c r="N26" s="731"/>
      <c r="O26" s="244">
        <f>三菜!O14</f>
        <v>6</v>
      </c>
      <c r="P26" s="418">
        <f t="shared" si="1"/>
        <v>1.536</v>
      </c>
      <c r="Q26" s="113" t="str">
        <f>三菜!P14</f>
        <v>Kg</v>
      </c>
      <c r="R26" s="732">
        <f>三菜!N22</f>
        <v>0</v>
      </c>
      <c r="S26" s="726">
        <f>三菜!N23</f>
        <v>0</v>
      </c>
      <c r="T26" s="727"/>
      <c r="U26" s="727"/>
      <c r="V26" s="728"/>
      <c r="W26" s="244">
        <f>三菜!O23</f>
        <v>0</v>
      </c>
      <c r="X26" s="418">
        <f t="shared" si="2"/>
        <v>0</v>
      </c>
      <c r="Y26" s="113">
        <f>三菜!P23</f>
        <v>0</v>
      </c>
      <c r="Z26" s="732" t="str">
        <f>三菜!N31</f>
        <v>蘿蔔湯</v>
      </c>
      <c r="AA26" s="726" t="str">
        <f>三菜!N32</f>
        <v>白蘿蔔中丁</v>
      </c>
      <c r="AB26" s="727"/>
      <c r="AC26" s="727"/>
      <c r="AD26" s="728"/>
      <c r="AE26" s="244">
        <f>三菜!O32</f>
        <v>9</v>
      </c>
      <c r="AF26" s="418">
        <f t="shared" si="3"/>
        <v>2.3039999999999998</v>
      </c>
      <c r="AG26" s="113" t="str">
        <f>三菜!P32</f>
        <v>Kg</v>
      </c>
      <c r="AH26" s="732" t="str">
        <f>三菜!N40</f>
        <v>紅豆湯(提早送</v>
      </c>
      <c r="AI26" s="726" t="str">
        <f>三菜!N41</f>
        <v>紅豆</v>
      </c>
      <c r="AJ26" s="727"/>
      <c r="AK26" s="727"/>
      <c r="AL26" s="728"/>
      <c r="AM26" s="244">
        <f>三菜!O41</f>
        <v>0</v>
      </c>
      <c r="AN26" s="418">
        <f t="shared" si="4"/>
        <v>0</v>
      </c>
      <c r="AO26" s="113" t="str">
        <f>三菜!P41</f>
        <v>Kg</v>
      </c>
      <c r="AP26" s="116"/>
    </row>
    <row r="27" spans="1:42" ht="22.2">
      <c r="A27" s="757"/>
      <c r="B27" s="733"/>
      <c r="C27" s="730" t="str">
        <f>三菜!N6</f>
        <v>玉米粒</v>
      </c>
      <c r="D27" s="731"/>
      <c r="E27" s="731"/>
      <c r="F27" s="731"/>
      <c r="G27" s="244">
        <f>三菜!O6</f>
        <v>3</v>
      </c>
      <c r="H27" s="418">
        <f t="shared" si="0"/>
        <v>0.76800000000000002</v>
      </c>
      <c r="I27" s="113" t="str">
        <f>三菜!P6</f>
        <v>Kg</v>
      </c>
      <c r="J27" s="733"/>
      <c r="K27" s="730" t="str">
        <f>三菜!N15</f>
        <v>肉絲*溫</v>
      </c>
      <c r="L27" s="731"/>
      <c r="M27" s="731"/>
      <c r="N27" s="731"/>
      <c r="O27" s="244">
        <f>三菜!O15</f>
        <v>2</v>
      </c>
      <c r="P27" s="418">
        <f t="shared" si="1"/>
        <v>0.51200000000000001</v>
      </c>
      <c r="Q27" s="113" t="str">
        <f>三菜!P15</f>
        <v>Kg</v>
      </c>
      <c r="R27" s="733"/>
      <c r="S27" s="726">
        <f>三菜!N24</f>
        <v>0</v>
      </c>
      <c r="T27" s="727"/>
      <c r="U27" s="727"/>
      <c r="V27" s="728"/>
      <c r="W27" s="244">
        <f>三菜!O24</f>
        <v>0</v>
      </c>
      <c r="X27" s="418">
        <f t="shared" si="2"/>
        <v>0</v>
      </c>
      <c r="Y27" s="113">
        <f>三菜!P24</f>
        <v>0</v>
      </c>
      <c r="Z27" s="733"/>
      <c r="AA27" s="726" t="str">
        <f>三菜!N33</f>
        <v>豬大骨*溫</v>
      </c>
      <c r="AB27" s="727"/>
      <c r="AC27" s="727"/>
      <c r="AD27" s="728"/>
      <c r="AE27" s="244">
        <f>三菜!O33</f>
        <v>1</v>
      </c>
      <c r="AF27" s="418">
        <f t="shared" si="3"/>
        <v>0.25600000000000001</v>
      </c>
      <c r="AG27" s="113" t="str">
        <f>三菜!P33</f>
        <v>Kg</v>
      </c>
      <c r="AH27" s="733"/>
      <c r="AI27" s="726">
        <f>三菜!N42</f>
        <v>0</v>
      </c>
      <c r="AJ27" s="727"/>
      <c r="AK27" s="727"/>
      <c r="AL27" s="728"/>
      <c r="AM27" s="244">
        <f>三菜!O42</f>
        <v>0</v>
      </c>
      <c r="AN27" s="418">
        <f t="shared" si="4"/>
        <v>0</v>
      </c>
      <c r="AO27" s="113">
        <f>三菜!P42</f>
        <v>0</v>
      </c>
      <c r="AP27" s="116"/>
    </row>
    <row r="28" spans="1:42" ht="22.2">
      <c r="A28" s="757"/>
      <c r="B28" s="733"/>
      <c r="C28" s="730" t="str">
        <f>三菜!N7</f>
        <v>豬大骨*溫</v>
      </c>
      <c r="D28" s="731"/>
      <c r="E28" s="731"/>
      <c r="F28" s="731"/>
      <c r="G28" s="244">
        <f>三菜!O7</f>
        <v>2</v>
      </c>
      <c r="H28" s="418">
        <f t="shared" si="0"/>
        <v>0.51200000000000001</v>
      </c>
      <c r="I28" s="113" t="str">
        <f>三菜!P7</f>
        <v>Kg</v>
      </c>
      <c r="J28" s="733"/>
      <c r="K28" s="730" t="str">
        <f>三菜!N16</f>
        <v>薑絲</v>
      </c>
      <c r="L28" s="731"/>
      <c r="M28" s="731"/>
      <c r="N28" s="731"/>
      <c r="O28" s="244">
        <f>三菜!O16</f>
        <v>0.3</v>
      </c>
      <c r="P28" s="418">
        <f t="shared" si="1"/>
        <v>7.6799999999999993E-2</v>
      </c>
      <c r="Q28" s="113" t="str">
        <f>三菜!P16</f>
        <v>Kg</v>
      </c>
      <c r="R28" s="733"/>
      <c r="S28" s="726">
        <f>三菜!N25</f>
        <v>0</v>
      </c>
      <c r="T28" s="727"/>
      <c r="U28" s="727"/>
      <c r="V28" s="728"/>
      <c r="W28" s="244">
        <f>三菜!O25</f>
        <v>0</v>
      </c>
      <c r="X28" s="418">
        <f t="shared" si="2"/>
        <v>0</v>
      </c>
      <c r="Y28" s="113">
        <f>三菜!P25</f>
        <v>0</v>
      </c>
      <c r="Z28" s="733"/>
      <c r="AA28" s="726" t="str">
        <f>三菜!N34</f>
        <v>芹菜珠</v>
      </c>
      <c r="AB28" s="727"/>
      <c r="AC28" s="727"/>
      <c r="AD28" s="728"/>
      <c r="AE28" s="244">
        <f>三菜!O34</f>
        <v>0.2</v>
      </c>
      <c r="AF28" s="418">
        <f t="shared" si="3"/>
        <v>5.1200000000000002E-2</v>
      </c>
      <c r="AG28" s="113" t="str">
        <f>三菜!P34</f>
        <v>Kg</v>
      </c>
      <c r="AH28" s="733"/>
      <c r="AI28" s="726">
        <f>三菜!N43</f>
        <v>0</v>
      </c>
      <c r="AJ28" s="727"/>
      <c r="AK28" s="727"/>
      <c r="AL28" s="728"/>
      <c r="AM28" s="244">
        <f>三菜!O43</f>
        <v>0</v>
      </c>
      <c r="AN28" s="418">
        <f t="shared" si="4"/>
        <v>0</v>
      </c>
      <c r="AO28" s="113">
        <f>三菜!P43</f>
        <v>0</v>
      </c>
      <c r="AP28" s="116"/>
    </row>
    <row r="29" spans="1:42" ht="22.2">
      <c r="A29" s="757"/>
      <c r="B29" s="733"/>
      <c r="C29" s="730">
        <f>三菜!N8</f>
        <v>0</v>
      </c>
      <c r="D29" s="731"/>
      <c r="E29" s="731"/>
      <c r="F29" s="731"/>
      <c r="G29" s="244">
        <f>三菜!O8</f>
        <v>0</v>
      </c>
      <c r="H29" s="418">
        <f t="shared" si="0"/>
        <v>0</v>
      </c>
      <c r="I29" s="113">
        <f>三菜!P8</f>
        <v>0</v>
      </c>
      <c r="J29" s="733"/>
      <c r="K29" s="730">
        <f>三菜!N17</f>
        <v>0</v>
      </c>
      <c r="L29" s="731"/>
      <c r="M29" s="731"/>
      <c r="N29" s="731"/>
      <c r="O29" s="244">
        <f>三菜!O17</f>
        <v>0</v>
      </c>
      <c r="P29" s="418">
        <f t="shared" si="1"/>
        <v>0</v>
      </c>
      <c r="Q29" s="113">
        <f>三菜!P17</f>
        <v>0</v>
      </c>
      <c r="R29" s="733"/>
      <c r="S29" s="726">
        <f>三菜!N26</f>
        <v>0</v>
      </c>
      <c r="T29" s="727"/>
      <c r="U29" s="727"/>
      <c r="V29" s="728"/>
      <c r="W29" s="244">
        <f>三菜!O26</f>
        <v>0</v>
      </c>
      <c r="X29" s="418">
        <f t="shared" si="2"/>
        <v>0</v>
      </c>
      <c r="Y29" s="113">
        <f>三菜!P26</f>
        <v>0</v>
      </c>
      <c r="Z29" s="733"/>
      <c r="AA29" s="726">
        <f>三菜!N35</f>
        <v>0</v>
      </c>
      <c r="AB29" s="727"/>
      <c r="AC29" s="727"/>
      <c r="AD29" s="728"/>
      <c r="AE29" s="244">
        <f>三菜!O35</f>
        <v>0</v>
      </c>
      <c r="AF29" s="418">
        <f t="shared" si="3"/>
        <v>0</v>
      </c>
      <c r="AG29" s="113">
        <f>三菜!P35</f>
        <v>0</v>
      </c>
      <c r="AH29" s="733"/>
      <c r="AI29" s="726">
        <f>三菜!N44</f>
        <v>0</v>
      </c>
      <c r="AJ29" s="727"/>
      <c r="AK29" s="727"/>
      <c r="AL29" s="728"/>
      <c r="AM29" s="244">
        <f>三菜!O44</f>
        <v>0</v>
      </c>
      <c r="AN29" s="418">
        <f t="shared" si="4"/>
        <v>0</v>
      </c>
      <c r="AO29" s="113">
        <f>三菜!P44</f>
        <v>0</v>
      </c>
      <c r="AP29" s="116"/>
    </row>
    <row r="30" spans="1:42" ht="22.2">
      <c r="A30" s="757"/>
      <c r="B30" s="733"/>
      <c r="C30" s="730">
        <f>三菜!N9</f>
        <v>0</v>
      </c>
      <c r="D30" s="731"/>
      <c r="E30" s="731"/>
      <c r="F30" s="731"/>
      <c r="G30" s="244">
        <f>三菜!O9</f>
        <v>0</v>
      </c>
      <c r="H30" s="418">
        <f t="shared" si="0"/>
        <v>0</v>
      </c>
      <c r="I30" s="113">
        <f>三菜!P9</f>
        <v>0</v>
      </c>
      <c r="J30" s="733"/>
      <c r="K30" s="730">
        <f>三菜!N18</f>
        <v>0</v>
      </c>
      <c r="L30" s="731"/>
      <c r="M30" s="731"/>
      <c r="N30" s="731"/>
      <c r="O30" s="244">
        <f>三菜!O18</f>
        <v>0</v>
      </c>
      <c r="P30" s="418">
        <f t="shared" si="1"/>
        <v>0</v>
      </c>
      <c r="Q30" s="113">
        <f>三菜!P18</f>
        <v>0</v>
      </c>
      <c r="R30" s="733"/>
      <c r="S30" s="726">
        <f>三菜!N27</f>
        <v>0</v>
      </c>
      <c r="T30" s="727"/>
      <c r="U30" s="727"/>
      <c r="V30" s="728"/>
      <c r="W30" s="244">
        <f>三菜!O27</f>
        <v>0</v>
      </c>
      <c r="X30" s="418">
        <f t="shared" si="2"/>
        <v>0</v>
      </c>
      <c r="Y30" s="113">
        <f>三菜!P27</f>
        <v>0</v>
      </c>
      <c r="Z30" s="733"/>
      <c r="AA30" s="726">
        <f>三菜!N36</f>
        <v>0</v>
      </c>
      <c r="AB30" s="727"/>
      <c r="AC30" s="727"/>
      <c r="AD30" s="728"/>
      <c r="AE30" s="244">
        <f>三菜!O36</f>
        <v>0</v>
      </c>
      <c r="AF30" s="418">
        <f t="shared" si="3"/>
        <v>0</v>
      </c>
      <c r="AG30" s="113">
        <f>三菜!P36</f>
        <v>0</v>
      </c>
      <c r="AH30" s="733"/>
      <c r="AI30" s="726">
        <f>三菜!N45</f>
        <v>0</v>
      </c>
      <c r="AJ30" s="727"/>
      <c r="AK30" s="727"/>
      <c r="AL30" s="728"/>
      <c r="AM30" s="244">
        <f>三菜!O45</f>
        <v>0</v>
      </c>
      <c r="AN30" s="418">
        <f t="shared" si="4"/>
        <v>0</v>
      </c>
      <c r="AO30" s="113">
        <f>三菜!P45</f>
        <v>0</v>
      </c>
      <c r="AP30" s="116"/>
    </row>
    <row r="31" spans="1:42" ht="22.2">
      <c r="A31" s="757"/>
      <c r="B31" s="733"/>
      <c r="C31" s="730">
        <f>三菜!N10</f>
        <v>0</v>
      </c>
      <c r="D31" s="731"/>
      <c r="E31" s="731"/>
      <c r="F31" s="731"/>
      <c r="G31" s="244">
        <f>三菜!O10</f>
        <v>0</v>
      </c>
      <c r="H31" s="418">
        <f t="shared" si="0"/>
        <v>0</v>
      </c>
      <c r="I31" s="113">
        <f>三菜!P10</f>
        <v>0</v>
      </c>
      <c r="J31" s="733"/>
      <c r="K31" s="730">
        <f>三菜!N19</f>
        <v>0</v>
      </c>
      <c r="L31" s="731"/>
      <c r="M31" s="731"/>
      <c r="N31" s="731"/>
      <c r="O31" s="244">
        <f>三菜!O19</f>
        <v>0</v>
      </c>
      <c r="P31" s="418">
        <f t="shared" si="1"/>
        <v>0</v>
      </c>
      <c r="Q31" s="113">
        <f>三菜!P19</f>
        <v>0</v>
      </c>
      <c r="R31" s="733"/>
      <c r="S31" s="726">
        <f>三菜!N28</f>
        <v>0</v>
      </c>
      <c r="T31" s="727"/>
      <c r="U31" s="727"/>
      <c r="V31" s="728"/>
      <c r="W31" s="244">
        <f>三菜!O28</f>
        <v>0</v>
      </c>
      <c r="X31" s="418">
        <f t="shared" si="2"/>
        <v>0</v>
      </c>
      <c r="Y31" s="113">
        <f>三菜!P28</f>
        <v>0</v>
      </c>
      <c r="Z31" s="733"/>
      <c r="AA31" s="726">
        <f>三菜!N37</f>
        <v>0</v>
      </c>
      <c r="AB31" s="727"/>
      <c r="AC31" s="727"/>
      <c r="AD31" s="728"/>
      <c r="AE31" s="244">
        <f>三菜!O37</f>
        <v>0</v>
      </c>
      <c r="AF31" s="418">
        <f t="shared" si="3"/>
        <v>0</v>
      </c>
      <c r="AG31" s="113">
        <f>三菜!P37</f>
        <v>0</v>
      </c>
      <c r="AH31" s="733"/>
      <c r="AI31" s="726">
        <f>三菜!N46</f>
        <v>0</v>
      </c>
      <c r="AJ31" s="727"/>
      <c r="AK31" s="727"/>
      <c r="AL31" s="728"/>
      <c r="AM31" s="244">
        <f>三菜!O46</f>
        <v>0</v>
      </c>
      <c r="AN31" s="418">
        <f t="shared" si="4"/>
        <v>0</v>
      </c>
      <c r="AO31" s="113">
        <f>三菜!P46</f>
        <v>0</v>
      </c>
      <c r="AP31" s="117"/>
    </row>
    <row r="32" spans="1:42" ht="22.2">
      <c r="A32" s="757"/>
      <c r="B32" s="733"/>
      <c r="C32" s="730">
        <f>三菜!N11</f>
        <v>0</v>
      </c>
      <c r="D32" s="731"/>
      <c r="E32" s="731"/>
      <c r="F32" s="731"/>
      <c r="G32" s="244">
        <f>三菜!O11</f>
        <v>0</v>
      </c>
      <c r="H32" s="418">
        <f t="shared" si="0"/>
        <v>0</v>
      </c>
      <c r="I32" s="113">
        <f>三菜!P11</f>
        <v>0</v>
      </c>
      <c r="J32" s="733"/>
      <c r="K32" s="730">
        <f>三菜!N20</f>
        <v>0</v>
      </c>
      <c r="L32" s="731"/>
      <c r="M32" s="731"/>
      <c r="N32" s="731"/>
      <c r="O32" s="244">
        <f>三菜!O20</f>
        <v>0</v>
      </c>
      <c r="P32" s="418">
        <f t="shared" si="1"/>
        <v>0</v>
      </c>
      <c r="Q32" s="113">
        <f>三菜!P20</f>
        <v>0</v>
      </c>
      <c r="R32" s="733"/>
      <c r="S32" s="726">
        <f>三菜!N29</f>
        <v>0</v>
      </c>
      <c r="T32" s="727"/>
      <c r="U32" s="727"/>
      <c r="V32" s="728"/>
      <c r="W32" s="244">
        <f>三菜!O29</f>
        <v>0</v>
      </c>
      <c r="X32" s="418">
        <f t="shared" si="2"/>
        <v>0</v>
      </c>
      <c r="Y32" s="113">
        <f>三菜!P29</f>
        <v>0</v>
      </c>
      <c r="Z32" s="733"/>
      <c r="AA32" s="726">
        <f>三菜!N38</f>
        <v>0</v>
      </c>
      <c r="AB32" s="727"/>
      <c r="AC32" s="727"/>
      <c r="AD32" s="728"/>
      <c r="AE32" s="244">
        <f>三菜!O38</f>
        <v>0</v>
      </c>
      <c r="AF32" s="418">
        <f t="shared" si="3"/>
        <v>0</v>
      </c>
      <c r="AG32" s="113">
        <f>三菜!P38</f>
        <v>0</v>
      </c>
      <c r="AH32" s="733"/>
      <c r="AI32" s="726">
        <f>三菜!N47</f>
        <v>0</v>
      </c>
      <c r="AJ32" s="727"/>
      <c r="AK32" s="727"/>
      <c r="AL32" s="728"/>
      <c r="AM32" s="244">
        <f>三菜!O47</f>
        <v>0</v>
      </c>
      <c r="AN32" s="418">
        <f t="shared" si="4"/>
        <v>0</v>
      </c>
      <c r="AO32" s="113">
        <f>三菜!P47</f>
        <v>0</v>
      </c>
      <c r="AP32" s="118"/>
    </row>
    <row r="33" spans="1:42" ht="22.8" thickBot="1">
      <c r="A33" s="748">
        <f>三菜!Q4</f>
        <v>0</v>
      </c>
      <c r="B33" s="749"/>
      <c r="C33" s="749"/>
      <c r="D33" s="749"/>
      <c r="E33" s="749"/>
      <c r="F33" s="750"/>
      <c r="G33" s="114"/>
      <c r="H33" s="114"/>
      <c r="I33" s="119" t="s">
        <v>48</v>
      </c>
      <c r="J33" s="729" t="str">
        <f>三菜!Q13</f>
        <v>柳丁</v>
      </c>
      <c r="K33" s="729"/>
      <c r="L33" s="729"/>
      <c r="M33" s="729"/>
      <c r="N33" s="729"/>
      <c r="O33" s="245"/>
      <c r="P33" s="246"/>
      <c r="Q33" s="119" t="s">
        <v>48</v>
      </c>
      <c r="R33" s="729">
        <f>三菜!Q22</f>
        <v>0</v>
      </c>
      <c r="S33" s="729"/>
      <c r="T33" s="729"/>
      <c r="U33" s="729"/>
      <c r="V33" s="729"/>
      <c r="W33" s="115"/>
      <c r="X33" s="114"/>
      <c r="Y33" s="119" t="s">
        <v>48</v>
      </c>
      <c r="Z33" s="729" t="str">
        <f>三菜!Q31</f>
        <v>蕃茄</v>
      </c>
      <c r="AA33" s="729"/>
      <c r="AB33" s="729"/>
      <c r="AC33" s="729"/>
      <c r="AD33" s="729"/>
      <c r="AE33" s="115"/>
      <c r="AF33" s="114"/>
      <c r="AG33" s="119" t="s">
        <v>48</v>
      </c>
      <c r="AH33" s="729">
        <f>三菜!Q40</f>
        <v>0</v>
      </c>
      <c r="AI33" s="729"/>
      <c r="AJ33" s="729"/>
      <c r="AK33" s="729"/>
      <c r="AL33" s="729"/>
      <c r="AM33" s="115"/>
      <c r="AN33" s="114"/>
      <c r="AO33" s="119" t="s">
        <v>48</v>
      </c>
      <c r="AP33" s="117"/>
    </row>
    <row r="34" spans="1:42" ht="16.5" customHeight="1">
      <c r="A34" s="622" t="s">
        <v>49</v>
      </c>
      <c r="B34" s="932" t="s">
        <v>50</v>
      </c>
      <c r="C34" s="933"/>
      <c r="D34" s="934"/>
      <c r="E34" s="68" t="s">
        <v>51</v>
      </c>
      <c r="F34" s="68" t="s">
        <v>65</v>
      </c>
      <c r="G34" s="69" t="s">
        <v>64</v>
      </c>
      <c r="H34" s="106" t="s">
        <v>54</v>
      </c>
      <c r="I34" s="70"/>
      <c r="J34" s="938" t="s">
        <v>50</v>
      </c>
      <c r="K34" s="939"/>
      <c r="L34" s="940"/>
      <c r="M34" s="86" t="s">
        <v>51</v>
      </c>
      <c r="N34" s="86" t="s">
        <v>52</v>
      </c>
      <c r="O34" s="87" t="s">
        <v>53</v>
      </c>
      <c r="P34" s="88" t="s">
        <v>54</v>
      </c>
      <c r="Q34" s="89"/>
      <c r="R34" s="932" t="s">
        <v>50</v>
      </c>
      <c r="S34" s="933"/>
      <c r="T34" s="934"/>
      <c r="U34" s="86" t="s">
        <v>51</v>
      </c>
      <c r="V34" s="86" t="s">
        <v>52</v>
      </c>
      <c r="W34" s="87" t="s">
        <v>53</v>
      </c>
      <c r="X34" s="88" t="s">
        <v>54</v>
      </c>
      <c r="Y34" s="89"/>
      <c r="Z34" s="938" t="s">
        <v>50</v>
      </c>
      <c r="AA34" s="939"/>
      <c r="AB34" s="940"/>
      <c r="AC34" s="86" t="s">
        <v>51</v>
      </c>
      <c r="AD34" s="86" t="s">
        <v>52</v>
      </c>
      <c r="AE34" s="87" t="s">
        <v>53</v>
      </c>
      <c r="AF34" s="88" t="s">
        <v>54</v>
      </c>
      <c r="AG34" s="89"/>
      <c r="AH34" s="938" t="s">
        <v>50</v>
      </c>
      <c r="AI34" s="939"/>
      <c r="AJ34" s="940"/>
      <c r="AK34" s="86" t="s">
        <v>51</v>
      </c>
      <c r="AL34" s="86" t="s">
        <v>52</v>
      </c>
      <c r="AM34" s="90" t="s">
        <v>53</v>
      </c>
      <c r="AN34" s="88" t="s">
        <v>54</v>
      </c>
      <c r="AO34" s="125"/>
      <c r="AP34" s="91"/>
    </row>
    <row r="35" spans="1:42" ht="17.25" customHeight="1" thickBot="1">
      <c r="A35" s="624"/>
      <c r="B35" s="935"/>
      <c r="C35" s="936"/>
      <c r="D35" s="937"/>
      <c r="E35" s="71" t="str">
        <f>MID(三菜!R9,1,LEN(三菜!R9)-1)</f>
        <v xml:space="preserve">32.4 </v>
      </c>
      <c r="F35" s="71" t="str">
        <f>MID(三菜!R7,1,LEN(三菜!R7)-1)</f>
        <v xml:space="preserve">32.5 </v>
      </c>
      <c r="G35" s="71" t="str">
        <f>MID(三菜!R5,1,LEN(三菜!R5)-1)</f>
        <v xml:space="preserve">73.4 </v>
      </c>
      <c r="H35" s="71" t="str">
        <f>MID(三菜!R11,1,LEN(三菜!R11)-2)</f>
        <v>715</v>
      </c>
      <c r="I35" s="74"/>
      <c r="J35" s="935"/>
      <c r="K35" s="936"/>
      <c r="L35" s="937"/>
      <c r="M35" s="71" t="str">
        <f>MID(三菜!R18,1,LEN(三菜!R18)-1)</f>
        <v xml:space="preserve">30.1 </v>
      </c>
      <c r="N35" s="71" t="str">
        <f>MID(三菜!R16,1,LEN(三菜!R16)-1)</f>
        <v xml:space="preserve">30.5 </v>
      </c>
      <c r="O35" s="71" t="str">
        <f>MID(三菜!R14,1,LEN(三菜!R14)-1)</f>
        <v xml:space="preserve">79.5 </v>
      </c>
      <c r="P35" s="71" t="str">
        <f>MID(三菜!R20,1,LEN(三菜!R20)-2)</f>
        <v>712</v>
      </c>
      <c r="Q35" s="74"/>
      <c r="R35" s="935"/>
      <c r="S35" s="936"/>
      <c r="T35" s="937"/>
      <c r="U35" s="71" t="str">
        <f>MID(三菜!R27,1,LEN(三菜!R27)-1)</f>
        <v xml:space="preserve">19.7 </v>
      </c>
      <c r="V35" s="71" t="str">
        <f>MID(三菜!R25,1,LEN(三菜!R25)-1)</f>
        <v xml:space="preserve">29.8 </v>
      </c>
      <c r="W35" s="71" t="str">
        <f>MID(三菜!R23,1,LEN(三菜!R23)-1)</f>
        <v xml:space="preserve">83.0 </v>
      </c>
      <c r="X35" s="73" t="str">
        <f>MID(三菜!R29,1,LEN(三菜!R29)-2)</f>
        <v>683</v>
      </c>
      <c r="Y35" s="74"/>
      <c r="Z35" s="935"/>
      <c r="AA35" s="936"/>
      <c r="AB35" s="937"/>
      <c r="AC35" s="71" t="str">
        <f>MID(三菜!R36,1,LEN(三菜!R36)-1)</f>
        <v xml:space="preserve">25.1 </v>
      </c>
      <c r="AD35" s="71" t="str">
        <f>MID(三菜!R34,1,LEN(三菜!R34)-1)</f>
        <v xml:space="preserve">23.5 </v>
      </c>
      <c r="AE35" s="71" t="str">
        <f>MID(三菜!R32,1,LEN(三菜!R32)-1)</f>
        <v xml:space="preserve">90.6 </v>
      </c>
      <c r="AF35" s="73" t="str">
        <f>MID(三菜!R38,1,LEN(三菜!R38)-2)</f>
        <v>669</v>
      </c>
      <c r="AG35" s="74"/>
      <c r="AH35" s="935"/>
      <c r="AI35" s="936"/>
      <c r="AJ35" s="937"/>
      <c r="AK35" s="71" t="str">
        <f>MID(三菜!R45,1,LEN(三菜!R45)-1)</f>
        <v xml:space="preserve">23.1 </v>
      </c>
      <c r="AL35" s="71" t="str">
        <f>MID(三菜!R43,1,LEN(三菜!R43)-1)</f>
        <v xml:space="preserve">22.4 </v>
      </c>
      <c r="AM35" s="72" t="str">
        <f>MID(三菜!R41,1,LEN(三菜!R41)-1)</f>
        <v xml:space="preserve">70.7 </v>
      </c>
      <c r="AN35" s="73" t="str">
        <f>MID(三菜!R47,1,LEN(三菜!R47)-2)</f>
        <v>581</v>
      </c>
      <c r="AO35" s="126"/>
      <c r="AP35" s="93"/>
    </row>
    <row r="36" spans="1:42" ht="55.8" thickBot="1">
      <c r="A36" s="624"/>
      <c r="B36" s="109" t="s">
        <v>55</v>
      </c>
      <c r="C36" s="82" t="s">
        <v>42</v>
      </c>
      <c r="D36" s="83" t="s">
        <v>56</v>
      </c>
      <c r="E36" s="82" t="s">
        <v>57</v>
      </c>
      <c r="F36" s="82" t="s">
        <v>29</v>
      </c>
      <c r="G36" s="84" t="s">
        <v>58</v>
      </c>
      <c r="H36" s="107" t="s">
        <v>59</v>
      </c>
      <c r="I36" s="75"/>
      <c r="J36" s="109" t="s">
        <v>55</v>
      </c>
      <c r="K36" s="82" t="s">
        <v>42</v>
      </c>
      <c r="L36" s="83" t="s">
        <v>56</v>
      </c>
      <c r="M36" s="82" t="s">
        <v>57</v>
      </c>
      <c r="N36" s="82" t="s">
        <v>29</v>
      </c>
      <c r="O36" s="84" t="s">
        <v>58</v>
      </c>
      <c r="P36" s="85" t="s">
        <v>59</v>
      </c>
      <c r="Q36" s="75"/>
      <c r="R36" s="109" t="s">
        <v>55</v>
      </c>
      <c r="S36" s="82" t="s">
        <v>42</v>
      </c>
      <c r="T36" s="83" t="s">
        <v>56</v>
      </c>
      <c r="U36" s="82" t="s">
        <v>57</v>
      </c>
      <c r="V36" s="82" t="s">
        <v>29</v>
      </c>
      <c r="W36" s="84" t="s">
        <v>58</v>
      </c>
      <c r="X36" s="85" t="s">
        <v>59</v>
      </c>
      <c r="Y36" s="75"/>
      <c r="Z36" s="109" t="s">
        <v>55</v>
      </c>
      <c r="AA36" s="82" t="s">
        <v>42</v>
      </c>
      <c r="AB36" s="83" t="s">
        <v>56</v>
      </c>
      <c r="AC36" s="82" t="s">
        <v>57</v>
      </c>
      <c r="AD36" s="82" t="s">
        <v>29</v>
      </c>
      <c r="AE36" s="84" t="s">
        <v>58</v>
      </c>
      <c r="AF36" s="85" t="s">
        <v>59</v>
      </c>
      <c r="AG36" s="75"/>
      <c r="AH36" s="109" t="s">
        <v>55</v>
      </c>
      <c r="AI36" s="82" t="s">
        <v>42</v>
      </c>
      <c r="AJ36" s="83" t="s">
        <v>56</v>
      </c>
      <c r="AK36" s="82" t="s">
        <v>57</v>
      </c>
      <c r="AL36" s="82" t="s">
        <v>29</v>
      </c>
      <c r="AM36" s="84" t="s">
        <v>58</v>
      </c>
      <c r="AN36" s="85" t="s">
        <v>59</v>
      </c>
      <c r="AO36" s="127"/>
      <c r="AP36" s="92"/>
    </row>
    <row r="37" spans="1:42" ht="55.2">
      <c r="A37" s="624"/>
      <c r="B37" s="109" t="s">
        <v>60</v>
      </c>
      <c r="C37" s="76"/>
      <c r="D37" s="77"/>
      <c r="E37" s="77"/>
      <c r="F37" s="77"/>
      <c r="G37" s="78"/>
      <c r="H37" s="243">
        <f>C37*70+D37*90+E37*25+F37*60+G37*45</f>
        <v>0</v>
      </c>
      <c r="I37" s="79"/>
      <c r="J37" s="109" t="s">
        <v>60</v>
      </c>
      <c r="K37" s="104"/>
      <c r="L37" s="102"/>
      <c r="M37" s="102"/>
      <c r="N37" s="102"/>
      <c r="O37" s="102"/>
      <c r="P37" s="243">
        <f>K37*70+L37*90+M37*25+N37*60+O37*45</f>
        <v>0</v>
      </c>
      <c r="Q37" s="79"/>
      <c r="R37" s="109" t="s">
        <v>60</v>
      </c>
      <c r="S37" s="104"/>
      <c r="T37" s="102"/>
      <c r="U37" s="102"/>
      <c r="V37" s="102"/>
      <c r="W37" s="102"/>
      <c r="X37" s="243">
        <f>S37*70+T37*90+U37*25+V37*60+W37*45</f>
        <v>0</v>
      </c>
      <c r="Y37" s="79"/>
      <c r="Z37" s="109" t="s">
        <v>60</v>
      </c>
      <c r="AA37" s="104"/>
      <c r="AB37" s="102"/>
      <c r="AC37" s="102"/>
      <c r="AD37" s="102"/>
      <c r="AE37" s="102"/>
      <c r="AF37" s="243">
        <f>AA37*70+AB37*90+AC37*25+AD37*60+AE37*45</f>
        <v>0</v>
      </c>
      <c r="AG37" s="79"/>
      <c r="AH37" s="109" t="s">
        <v>60</v>
      </c>
      <c r="AI37" s="104"/>
      <c r="AJ37" s="102"/>
      <c r="AK37" s="102"/>
      <c r="AL37" s="102"/>
      <c r="AM37" s="103"/>
      <c r="AN37" s="243">
        <f>AI37*70+AJ37*90+AK37*25+AL37*60+AM37*45</f>
        <v>0</v>
      </c>
      <c r="AO37" s="128"/>
      <c r="AP37" s="94"/>
    </row>
    <row r="38" spans="1:42" ht="46.2" thickBot="1">
      <c r="A38" s="625"/>
      <c r="B38" s="80" t="s">
        <v>61</v>
      </c>
      <c r="C38" s="105">
        <v>6</v>
      </c>
      <c r="D38" s="105">
        <v>2</v>
      </c>
      <c r="E38" s="105">
        <v>2</v>
      </c>
      <c r="F38" s="105">
        <v>1</v>
      </c>
      <c r="G38" s="100">
        <v>3</v>
      </c>
      <c r="H38" s="101">
        <v>850</v>
      </c>
      <c r="I38" s="81"/>
      <c r="J38" s="80" t="s">
        <v>61</v>
      </c>
      <c r="K38" s="105">
        <v>6</v>
      </c>
      <c r="L38" s="105">
        <v>2</v>
      </c>
      <c r="M38" s="105">
        <v>2</v>
      </c>
      <c r="N38" s="105">
        <v>1</v>
      </c>
      <c r="O38" s="100">
        <v>3</v>
      </c>
      <c r="P38" s="101">
        <v>850</v>
      </c>
      <c r="Q38" s="81"/>
      <c r="R38" s="80" t="s">
        <v>61</v>
      </c>
      <c r="S38" s="105">
        <v>6</v>
      </c>
      <c r="T38" s="105">
        <v>2</v>
      </c>
      <c r="U38" s="105">
        <v>2</v>
      </c>
      <c r="V38" s="105">
        <v>1</v>
      </c>
      <c r="W38" s="100">
        <v>3</v>
      </c>
      <c r="X38" s="101">
        <v>850</v>
      </c>
      <c r="Y38" s="81"/>
      <c r="Z38" s="80" t="s">
        <v>61</v>
      </c>
      <c r="AA38" s="105">
        <v>6</v>
      </c>
      <c r="AB38" s="105">
        <v>2</v>
      </c>
      <c r="AC38" s="105">
        <v>2</v>
      </c>
      <c r="AD38" s="105">
        <v>1</v>
      </c>
      <c r="AE38" s="100">
        <v>3</v>
      </c>
      <c r="AF38" s="101">
        <v>850</v>
      </c>
      <c r="AG38" s="81"/>
      <c r="AH38" s="80" t="s">
        <v>61</v>
      </c>
      <c r="AI38" s="105">
        <v>6</v>
      </c>
      <c r="AJ38" s="105">
        <v>2</v>
      </c>
      <c r="AK38" s="105">
        <v>2</v>
      </c>
      <c r="AL38" s="105">
        <v>1</v>
      </c>
      <c r="AM38" s="100">
        <v>3</v>
      </c>
      <c r="AN38" s="101">
        <v>850</v>
      </c>
      <c r="AO38" s="129"/>
      <c r="AP38" s="95"/>
    </row>
    <row r="39" spans="1:42" ht="22.2">
      <c r="A39" s="96" t="s">
        <v>62</v>
      </c>
      <c r="B39" s="99"/>
      <c r="C39" s="99"/>
      <c r="D39" s="99"/>
      <c r="E39" s="99"/>
      <c r="F39" s="99"/>
      <c r="G39" s="97"/>
      <c r="H39" s="108"/>
      <c r="I39" s="98"/>
      <c r="J39" s="99"/>
      <c r="K39" s="99"/>
      <c r="L39" s="99"/>
      <c r="M39" s="99"/>
      <c r="N39" s="99"/>
      <c r="O39" s="99"/>
      <c r="P39" s="98"/>
      <c r="Q39" s="98"/>
      <c r="R39" s="99"/>
      <c r="S39" s="99"/>
      <c r="T39" s="99"/>
      <c r="U39" s="99"/>
      <c r="V39" s="99"/>
      <c r="W39" s="99"/>
      <c r="X39" s="99"/>
      <c r="Y39" s="98"/>
      <c r="Z39" s="99"/>
      <c r="AA39" s="99"/>
      <c r="AB39" s="99"/>
      <c r="AC39" s="99"/>
      <c r="AD39" s="99"/>
      <c r="AE39" s="99"/>
      <c r="AF39" s="121"/>
      <c r="AG39" s="120" t="s">
        <v>63</v>
      </c>
      <c r="AH39" s="121"/>
      <c r="AI39" s="121"/>
      <c r="AJ39" s="121"/>
      <c r="AK39" s="121"/>
      <c r="AL39" s="121"/>
      <c r="AM39" s="121"/>
      <c r="AN39" s="121"/>
      <c r="AO39" s="121"/>
      <c r="AP39" s="99"/>
    </row>
  </sheetData>
  <mergeCells count="198">
    <mergeCell ref="AH1:AO1"/>
    <mergeCell ref="A1:AG1"/>
    <mergeCell ref="G2:I2"/>
    <mergeCell ref="O2:Q2"/>
    <mergeCell ref="W2:Y2"/>
    <mergeCell ref="AM2:AO2"/>
    <mergeCell ref="I3:I4"/>
    <mergeCell ref="Q3:Q4"/>
    <mergeCell ref="K3:P3"/>
    <mergeCell ref="K4:P4"/>
    <mergeCell ref="K21:N21"/>
    <mergeCell ref="K22:N22"/>
    <mergeCell ref="S22:V22"/>
    <mergeCell ref="K30:N30"/>
    <mergeCell ref="AE2:AG2"/>
    <mergeCell ref="Y3:Y4"/>
    <mergeCell ref="AO3:AO4"/>
    <mergeCell ref="AI4:AN4"/>
    <mergeCell ref="AG3:AG4"/>
    <mergeCell ref="AA3:AF3"/>
    <mergeCell ref="AI3:AN3"/>
    <mergeCell ref="AA4:AF4"/>
    <mergeCell ref="S5:V5"/>
    <mergeCell ref="S4:X4"/>
    <mergeCell ref="S3:X3"/>
    <mergeCell ref="K5:N5"/>
    <mergeCell ref="S24:V24"/>
    <mergeCell ref="AA24:AD24"/>
    <mergeCell ref="AA23:AD23"/>
    <mergeCell ref="Z6:Z13"/>
    <mergeCell ref="S13:V13"/>
    <mergeCell ref="S12:V12"/>
    <mergeCell ref="S6:V6"/>
    <mergeCell ref="S7:V7"/>
    <mergeCell ref="S10:V10"/>
    <mergeCell ref="S11:V11"/>
    <mergeCell ref="S8:V8"/>
    <mergeCell ref="S9:V9"/>
    <mergeCell ref="K6:N6"/>
    <mergeCell ref="K10:N10"/>
    <mergeCell ref="K12:N12"/>
    <mergeCell ref="R6:R13"/>
    <mergeCell ref="K8:N8"/>
    <mergeCell ref="K9:N9"/>
    <mergeCell ref="K7:N7"/>
    <mergeCell ref="S20:V20"/>
    <mergeCell ref="S19:V19"/>
    <mergeCell ref="AI32:AL32"/>
    <mergeCell ref="AI31:AL31"/>
    <mergeCell ref="AA27:AD27"/>
    <mergeCell ref="AI26:AL26"/>
    <mergeCell ref="AI29:AL29"/>
    <mergeCell ref="S27:V27"/>
    <mergeCell ref="AI27:AL27"/>
    <mergeCell ref="AI28:AL28"/>
    <mergeCell ref="S25:V25"/>
    <mergeCell ref="AA25:AD25"/>
    <mergeCell ref="S28:V28"/>
    <mergeCell ref="AI20:AL20"/>
    <mergeCell ref="AI19:AL19"/>
    <mergeCell ref="Z14:Z20"/>
    <mergeCell ref="AI21:AL21"/>
    <mergeCell ref="AA21:AD21"/>
    <mergeCell ref="AA20:AD20"/>
    <mergeCell ref="AA17:AD17"/>
    <mergeCell ref="AA19:AD19"/>
    <mergeCell ref="Z21:Z25"/>
    <mergeCell ref="AH14:AH20"/>
    <mergeCell ref="AI14:AL14"/>
    <mergeCell ref="A34:A38"/>
    <mergeCell ref="B34:D35"/>
    <mergeCell ref="J34:L35"/>
    <mergeCell ref="Z34:AB35"/>
    <mergeCell ref="R34:T35"/>
    <mergeCell ref="AI30:AL30"/>
    <mergeCell ref="A33:F33"/>
    <mergeCell ref="AA32:AD32"/>
    <mergeCell ref="AA30:AD30"/>
    <mergeCell ref="AH33:AL33"/>
    <mergeCell ref="K32:N32"/>
    <mergeCell ref="Z33:AD33"/>
    <mergeCell ref="AH26:AH32"/>
    <mergeCell ref="K28:N28"/>
    <mergeCell ref="K27:N27"/>
    <mergeCell ref="K26:N26"/>
    <mergeCell ref="AH34:AJ35"/>
    <mergeCell ref="R33:V33"/>
    <mergeCell ref="J33:N33"/>
    <mergeCell ref="Z26:Z32"/>
    <mergeCell ref="S26:V26"/>
    <mergeCell ref="C26:F26"/>
    <mergeCell ref="A26:A32"/>
    <mergeCell ref="C32:F32"/>
    <mergeCell ref="C31:F31"/>
    <mergeCell ref="B26:B32"/>
    <mergeCell ref="C28:F28"/>
    <mergeCell ref="C30:F30"/>
    <mergeCell ref="C27:F27"/>
    <mergeCell ref="C23:F23"/>
    <mergeCell ref="AA29:AD29"/>
    <mergeCell ref="S23:V23"/>
    <mergeCell ref="S30:V30"/>
    <mergeCell ref="AA26:AD26"/>
    <mergeCell ref="S31:V31"/>
    <mergeCell ref="S29:V29"/>
    <mergeCell ref="S32:V32"/>
    <mergeCell ref="AA31:AD31"/>
    <mergeCell ref="C29:F29"/>
    <mergeCell ref="J26:J32"/>
    <mergeCell ref="AA28:AD28"/>
    <mergeCell ref="R21:R25"/>
    <mergeCell ref="K25:N25"/>
    <mergeCell ref="R26:R32"/>
    <mergeCell ref="K29:N29"/>
    <mergeCell ref="AA22:AD22"/>
    <mergeCell ref="J21:J25"/>
    <mergeCell ref="K31:N31"/>
    <mergeCell ref="A21:A25"/>
    <mergeCell ref="S21:V21"/>
    <mergeCell ref="K24:N24"/>
    <mergeCell ref="A14:A20"/>
    <mergeCell ref="C19:F19"/>
    <mergeCell ref="C15:F15"/>
    <mergeCell ref="C16:F16"/>
    <mergeCell ref="B14:B20"/>
    <mergeCell ref="C25:F25"/>
    <mergeCell ref="C21:F21"/>
    <mergeCell ref="B21:B25"/>
    <mergeCell ref="C22:F22"/>
    <mergeCell ref="C17:F17"/>
    <mergeCell ref="C14:F14"/>
    <mergeCell ref="C20:F20"/>
    <mergeCell ref="C18:F18"/>
    <mergeCell ref="C24:F24"/>
    <mergeCell ref="R14:R20"/>
    <mergeCell ref="S14:V14"/>
    <mergeCell ref="S17:V17"/>
    <mergeCell ref="S15:V15"/>
    <mergeCell ref="K23:N23"/>
    <mergeCell ref="S18:V18"/>
    <mergeCell ref="S16:V16"/>
    <mergeCell ref="AI24:AL24"/>
    <mergeCell ref="AI25:AL25"/>
    <mergeCell ref="AH21:AH25"/>
    <mergeCell ref="AI23:AL23"/>
    <mergeCell ref="AI22:AL22"/>
    <mergeCell ref="AA14:AD14"/>
    <mergeCell ref="AA15:AD15"/>
    <mergeCell ref="AA16:AD16"/>
    <mergeCell ref="AI15:AL15"/>
    <mergeCell ref="AI17:AL17"/>
    <mergeCell ref="AI18:AL18"/>
    <mergeCell ref="AI16:AL16"/>
    <mergeCell ref="AA18:AD18"/>
    <mergeCell ref="AI8:AL8"/>
    <mergeCell ref="AI9:AL9"/>
    <mergeCell ref="AI5:AL5"/>
    <mergeCell ref="AI6:AL6"/>
    <mergeCell ref="AA9:AD9"/>
    <mergeCell ref="AA5:AD5"/>
    <mergeCell ref="AI12:AL12"/>
    <mergeCell ref="AH6:AH13"/>
    <mergeCell ref="AA8:AD8"/>
    <mergeCell ref="AA7:AD7"/>
    <mergeCell ref="AI13:AL13"/>
    <mergeCell ref="AA6:AD6"/>
    <mergeCell ref="AI7:AL7"/>
    <mergeCell ref="AI11:AL11"/>
    <mergeCell ref="AA12:AD12"/>
    <mergeCell ref="AI10:AL10"/>
    <mergeCell ref="AA10:AD10"/>
    <mergeCell ref="AA13:AD13"/>
    <mergeCell ref="AA11:AD11"/>
    <mergeCell ref="A6:A13"/>
    <mergeCell ref="B6:B13"/>
    <mergeCell ref="A2:A5"/>
    <mergeCell ref="C4:H4"/>
    <mergeCell ref="C5:F5"/>
    <mergeCell ref="C6:F6"/>
    <mergeCell ref="C9:F9"/>
    <mergeCell ref="C3:H3"/>
    <mergeCell ref="C10:F10"/>
    <mergeCell ref="C7:F7"/>
    <mergeCell ref="C8:F8"/>
    <mergeCell ref="C13:F13"/>
    <mergeCell ref="J6:J13"/>
    <mergeCell ref="K11:N11"/>
    <mergeCell ref="K13:N13"/>
    <mergeCell ref="C11:F11"/>
    <mergeCell ref="C12:F12"/>
    <mergeCell ref="J14:J20"/>
    <mergeCell ref="K14:N14"/>
    <mergeCell ref="K19:N19"/>
    <mergeCell ref="K20:N20"/>
    <mergeCell ref="K16:N16"/>
    <mergeCell ref="K18:N18"/>
    <mergeCell ref="K17:N17"/>
    <mergeCell ref="K15:N15"/>
  </mergeCells>
  <phoneticPr fontId="3" type="noConversion"/>
  <pageMargins left="0.23622047244094491" right="0.14000000000000001" top="0.31496062992125984" bottom="0.24" header="0.31496062992125984" footer="0.16"/>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1"/>
  <sheetViews>
    <sheetView showZeros="0" topLeftCell="A16" zoomScale="75" zoomScaleNormal="75" workbookViewId="0">
      <selection activeCell="W30" sqref="W30"/>
    </sheetView>
  </sheetViews>
  <sheetFormatPr defaultRowHeight="16.2"/>
  <cols>
    <col min="1" max="1" width="0.77734375" style="13" customWidth="1"/>
    <col min="2" max="2" width="4.88671875" style="13" customWidth="1"/>
    <col min="3" max="3" width="4.6640625" style="13" hidden="1" customWidth="1"/>
    <col min="4" max="4" width="5.109375" style="13" customWidth="1"/>
    <col min="5" max="5" width="12.44140625" style="13" customWidth="1"/>
    <col min="6" max="6" width="5" style="206" customWidth="1"/>
    <col min="7" max="7" width="4.33203125" style="13" customWidth="1"/>
    <col min="8" max="8" width="12.44140625" style="13" customWidth="1"/>
    <col min="9" max="9" width="5" style="206" customWidth="1"/>
    <col min="10" max="10" width="4.33203125" style="13" customWidth="1"/>
    <col min="11" max="11" width="12.44140625" style="13" customWidth="1"/>
    <col min="12" max="12" width="5" style="206" customWidth="1"/>
    <col min="13" max="13" width="4.33203125" style="13" customWidth="1"/>
    <col min="14" max="14" width="12.44140625" style="13" customWidth="1"/>
    <col min="15" max="15" width="5" style="206" customWidth="1"/>
    <col min="16" max="16" width="4.33203125" style="13" customWidth="1"/>
    <col min="17" max="17" width="5.21875" style="13" customWidth="1"/>
    <col min="18" max="18" width="12.109375" style="13" hidden="1" customWidth="1"/>
    <col min="19" max="19" width="9" style="13" hidden="1" customWidth="1"/>
    <col min="20" max="256" width="9" style="13"/>
    <col min="257" max="257" width="0.77734375" style="13" customWidth="1"/>
    <col min="258" max="258" width="4.88671875" style="13" customWidth="1"/>
    <col min="259" max="259" width="0" style="13" hidden="1" customWidth="1"/>
    <col min="260" max="260" width="5.109375" style="13" customWidth="1"/>
    <col min="261" max="261" width="12.44140625" style="13" customWidth="1"/>
    <col min="262" max="262" width="5" style="13" customWidth="1"/>
    <col min="263" max="263" width="4.33203125" style="13" customWidth="1"/>
    <col min="264" max="264" width="12.44140625" style="13" customWidth="1"/>
    <col min="265" max="265" width="5" style="13" customWidth="1"/>
    <col min="266" max="266" width="4.33203125" style="13" customWidth="1"/>
    <col min="267" max="267" width="12.44140625" style="13" customWidth="1"/>
    <col min="268" max="268" width="5" style="13" customWidth="1"/>
    <col min="269" max="269" width="4.33203125" style="13" customWidth="1"/>
    <col min="270" max="270" width="12.44140625" style="13" customWidth="1"/>
    <col min="271" max="271" width="5" style="13" customWidth="1"/>
    <col min="272" max="272" width="4.33203125" style="13" customWidth="1"/>
    <col min="273" max="273" width="5.21875" style="13" customWidth="1"/>
    <col min="274" max="275" width="0" style="13" hidden="1" customWidth="1"/>
    <col min="276" max="512" width="9" style="13"/>
    <col min="513" max="513" width="0.77734375" style="13" customWidth="1"/>
    <col min="514" max="514" width="4.88671875" style="13" customWidth="1"/>
    <col min="515" max="515" width="0" style="13" hidden="1" customWidth="1"/>
    <col min="516" max="516" width="5.109375" style="13" customWidth="1"/>
    <col min="517" max="517" width="12.44140625" style="13" customWidth="1"/>
    <col min="518" max="518" width="5" style="13" customWidth="1"/>
    <col min="519" max="519" width="4.33203125" style="13" customWidth="1"/>
    <col min="520" max="520" width="12.44140625" style="13" customWidth="1"/>
    <col min="521" max="521" width="5" style="13" customWidth="1"/>
    <col min="522" max="522" width="4.33203125" style="13" customWidth="1"/>
    <col min="523" max="523" width="12.44140625" style="13" customWidth="1"/>
    <col min="524" max="524" width="5" style="13" customWidth="1"/>
    <col min="525" max="525" width="4.33203125" style="13" customWidth="1"/>
    <col min="526" max="526" width="12.44140625" style="13" customWidth="1"/>
    <col min="527" max="527" width="5" style="13" customWidth="1"/>
    <col min="528" max="528" width="4.33203125" style="13" customWidth="1"/>
    <col min="529" max="529" width="5.21875" style="13" customWidth="1"/>
    <col min="530" max="531" width="0" style="13" hidden="1" customWidth="1"/>
    <col min="532" max="768" width="9" style="13"/>
    <col min="769" max="769" width="0.77734375" style="13" customWidth="1"/>
    <col min="770" max="770" width="4.88671875" style="13" customWidth="1"/>
    <col min="771" max="771" width="0" style="13" hidden="1" customWidth="1"/>
    <col min="772" max="772" width="5.109375" style="13" customWidth="1"/>
    <col min="773" max="773" width="12.44140625" style="13" customWidth="1"/>
    <col min="774" max="774" width="5" style="13" customWidth="1"/>
    <col min="775" max="775" width="4.33203125" style="13" customWidth="1"/>
    <col min="776" max="776" width="12.44140625" style="13" customWidth="1"/>
    <col min="777" max="777" width="5" style="13" customWidth="1"/>
    <col min="778" max="778" width="4.33203125" style="13" customWidth="1"/>
    <col min="779" max="779" width="12.44140625" style="13" customWidth="1"/>
    <col min="780" max="780" width="5" style="13" customWidth="1"/>
    <col min="781" max="781" width="4.33203125" style="13" customWidth="1"/>
    <col min="782" max="782" width="12.44140625" style="13" customWidth="1"/>
    <col min="783" max="783" width="5" style="13" customWidth="1"/>
    <col min="784" max="784" width="4.33203125" style="13" customWidth="1"/>
    <col min="785" max="785" width="5.21875" style="13" customWidth="1"/>
    <col min="786" max="787" width="0" style="13" hidden="1" customWidth="1"/>
    <col min="788" max="1024" width="9" style="13"/>
    <col min="1025" max="1025" width="0.77734375" style="13" customWidth="1"/>
    <col min="1026" max="1026" width="4.88671875" style="13" customWidth="1"/>
    <col min="1027" max="1027" width="0" style="13" hidden="1" customWidth="1"/>
    <col min="1028" max="1028" width="5.109375" style="13" customWidth="1"/>
    <col min="1029" max="1029" width="12.44140625" style="13" customWidth="1"/>
    <col min="1030" max="1030" width="5" style="13" customWidth="1"/>
    <col min="1031" max="1031" width="4.33203125" style="13" customWidth="1"/>
    <col min="1032" max="1032" width="12.44140625" style="13" customWidth="1"/>
    <col min="1033" max="1033" width="5" style="13" customWidth="1"/>
    <col min="1034" max="1034" width="4.33203125" style="13" customWidth="1"/>
    <col min="1035" max="1035" width="12.44140625" style="13" customWidth="1"/>
    <col min="1036" max="1036" width="5" style="13" customWidth="1"/>
    <col min="1037" max="1037" width="4.33203125" style="13" customWidth="1"/>
    <col min="1038" max="1038" width="12.44140625" style="13" customWidth="1"/>
    <col min="1039" max="1039" width="5" style="13" customWidth="1"/>
    <col min="1040" max="1040" width="4.33203125" style="13" customWidth="1"/>
    <col min="1041" max="1041" width="5.21875" style="13" customWidth="1"/>
    <col min="1042" max="1043" width="0" style="13" hidden="1" customWidth="1"/>
    <col min="1044" max="1280" width="9" style="13"/>
    <col min="1281" max="1281" width="0.77734375" style="13" customWidth="1"/>
    <col min="1282" max="1282" width="4.88671875" style="13" customWidth="1"/>
    <col min="1283" max="1283" width="0" style="13" hidden="1" customWidth="1"/>
    <col min="1284" max="1284" width="5.109375" style="13" customWidth="1"/>
    <col min="1285" max="1285" width="12.44140625" style="13" customWidth="1"/>
    <col min="1286" max="1286" width="5" style="13" customWidth="1"/>
    <col min="1287" max="1287" width="4.33203125" style="13" customWidth="1"/>
    <col min="1288" max="1288" width="12.44140625" style="13" customWidth="1"/>
    <col min="1289" max="1289" width="5" style="13" customWidth="1"/>
    <col min="1290" max="1290" width="4.33203125" style="13" customWidth="1"/>
    <col min="1291" max="1291" width="12.44140625" style="13" customWidth="1"/>
    <col min="1292" max="1292" width="5" style="13" customWidth="1"/>
    <col min="1293" max="1293" width="4.33203125" style="13" customWidth="1"/>
    <col min="1294" max="1294" width="12.44140625" style="13" customWidth="1"/>
    <col min="1295" max="1295" width="5" style="13" customWidth="1"/>
    <col min="1296" max="1296" width="4.33203125" style="13" customWidth="1"/>
    <col min="1297" max="1297" width="5.21875" style="13" customWidth="1"/>
    <col min="1298" max="1299" width="0" style="13" hidden="1" customWidth="1"/>
    <col min="1300" max="1536" width="9" style="13"/>
    <col min="1537" max="1537" width="0.77734375" style="13" customWidth="1"/>
    <col min="1538" max="1538" width="4.88671875" style="13" customWidth="1"/>
    <col min="1539" max="1539" width="0" style="13" hidden="1" customWidth="1"/>
    <col min="1540" max="1540" width="5.109375" style="13" customWidth="1"/>
    <col min="1541" max="1541" width="12.44140625" style="13" customWidth="1"/>
    <col min="1542" max="1542" width="5" style="13" customWidth="1"/>
    <col min="1543" max="1543" width="4.33203125" style="13" customWidth="1"/>
    <col min="1544" max="1544" width="12.44140625" style="13" customWidth="1"/>
    <col min="1545" max="1545" width="5" style="13" customWidth="1"/>
    <col min="1546" max="1546" width="4.33203125" style="13" customWidth="1"/>
    <col min="1547" max="1547" width="12.44140625" style="13" customWidth="1"/>
    <col min="1548" max="1548" width="5" style="13" customWidth="1"/>
    <col min="1549" max="1549" width="4.33203125" style="13" customWidth="1"/>
    <col min="1550" max="1550" width="12.44140625" style="13" customWidth="1"/>
    <col min="1551" max="1551" width="5" style="13" customWidth="1"/>
    <col min="1552" max="1552" width="4.33203125" style="13" customWidth="1"/>
    <col min="1553" max="1553" width="5.21875" style="13" customWidth="1"/>
    <col min="1554" max="1555" width="0" style="13" hidden="1" customWidth="1"/>
    <col min="1556" max="1792" width="9" style="13"/>
    <col min="1793" max="1793" width="0.77734375" style="13" customWidth="1"/>
    <col min="1794" max="1794" width="4.88671875" style="13" customWidth="1"/>
    <col min="1795" max="1795" width="0" style="13" hidden="1" customWidth="1"/>
    <col min="1796" max="1796" width="5.109375" style="13" customWidth="1"/>
    <col min="1797" max="1797" width="12.44140625" style="13" customWidth="1"/>
    <col min="1798" max="1798" width="5" style="13" customWidth="1"/>
    <col min="1799" max="1799" width="4.33203125" style="13" customWidth="1"/>
    <col min="1800" max="1800" width="12.44140625" style="13" customWidth="1"/>
    <col min="1801" max="1801" width="5" style="13" customWidth="1"/>
    <col min="1802" max="1802" width="4.33203125" style="13" customWidth="1"/>
    <col min="1803" max="1803" width="12.44140625" style="13" customWidth="1"/>
    <col min="1804" max="1804" width="5" style="13" customWidth="1"/>
    <col min="1805" max="1805" width="4.33203125" style="13" customWidth="1"/>
    <col min="1806" max="1806" width="12.44140625" style="13" customWidth="1"/>
    <col min="1807" max="1807" width="5" style="13" customWidth="1"/>
    <col min="1808" max="1808" width="4.33203125" style="13" customWidth="1"/>
    <col min="1809" max="1809" width="5.21875" style="13" customWidth="1"/>
    <col min="1810" max="1811" width="0" style="13" hidden="1" customWidth="1"/>
    <col min="1812" max="2048" width="9" style="13"/>
    <col min="2049" max="2049" width="0.77734375" style="13" customWidth="1"/>
    <col min="2050" max="2050" width="4.88671875" style="13" customWidth="1"/>
    <col min="2051" max="2051" width="0" style="13" hidden="1" customWidth="1"/>
    <col min="2052" max="2052" width="5.109375" style="13" customWidth="1"/>
    <col min="2053" max="2053" width="12.44140625" style="13" customWidth="1"/>
    <col min="2054" max="2054" width="5" style="13" customWidth="1"/>
    <col min="2055" max="2055" width="4.33203125" style="13" customWidth="1"/>
    <col min="2056" max="2056" width="12.44140625" style="13" customWidth="1"/>
    <col min="2057" max="2057" width="5" style="13" customWidth="1"/>
    <col min="2058" max="2058" width="4.33203125" style="13" customWidth="1"/>
    <col min="2059" max="2059" width="12.44140625" style="13" customWidth="1"/>
    <col min="2060" max="2060" width="5" style="13" customWidth="1"/>
    <col min="2061" max="2061" width="4.33203125" style="13" customWidth="1"/>
    <col min="2062" max="2062" width="12.44140625" style="13" customWidth="1"/>
    <col min="2063" max="2063" width="5" style="13" customWidth="1"/>
    <col min="2064" max="2064" width="4.33203125" style="13" customWidth="1"/>
    <col min="2065" max="2065" width="5.21875" style="13" customWidth="1"/>
    <col min="2066" max="2067" width="0" style="13" hidden="1" customWidth="1"/>
    <col min="2068" max="2304" width="9" style="13"/>
    <col min="2305" max="2305" width="0.77734375" style="13" customWidth="1"/>
    <col min="2306" max="2306" width="4.88671875" style="13" customWidth="1"/>
    <col min="2307" max="2307" width="0" style="13" hidden="1" customWidth="1"/>
    <col min="2308" max="2308" width="5.109375" style="13" customWidth="1"/>
    <col min="2309" max="2309" width="12.44140625" style="13" customWidth="1"/>
    <col min="2310" max="2310" width="5" style="13" customWidth="1"/>
    <col min="2311" max="2311" width="4.33203125" style="13" customWidth="1"/>
    <col min="2312" max="2312" width="12.44140625" style="13" customWidth="1"/>
    <col min="2313" max="2313" width="5" style="13" customWidth="1"/>
    <col min="2314" max="2314" width="4.33203125" style="13" customWidth="1"/>
    <col min="2315" max="2315" width="12.44140625" style="13" customWidth="1"/>
    <col min="2316" max="2316" width="5" style="13" customWidth="1"/>
    <col min="2317" max="2317" width="4.33203125" style="13" customWidth="1"/>
    <col min="2318" max="2318" width="12.44140625" style="13" customWidth="1"/>
    <col min="2319" max="2319" width="5" style="13" customWidth="1"/>
    <col min="2320" max="2320" width="4.33203125" style="13" customWidth="1"/>
    <col min="2321" max="2321" width="5.21875" style="13" customWidth="1"/>
    <col min="2322" max="2323" width="0" style="13" hidden="1" customWidth="1"/>
    <col min="2324" max="2560" width="9" style="13"/>
    <col min="2561" max="2561" width="0.77734375" style="13" customWidth="1"/>
    <col min="2562" max="2562" width="4.88671875" style="13" customWidth="1"/>
    <col min="2563" max="2563" width="0" style="13" hidden="1" customWidth="1"/>
    <col min="2564" max="2564" width="5.109375" style="13" customWidth="1"/>
    <col min="2565" max="2565" width="12.44140625" style="13" customWidth="1"/>
    <col min="2566" max="2566" width="5" style="13" customWidth="1"/>
    <col min="2567" max="2567" width="4.33203125" style="13" customWidth="1"/>
    <col min="2568" max="2568" width="12.44140625" style="13" customWidth="1"/>
    <col min="2569" max="2569" width="5" style="13" customWidth="1"/>
    <col min="2570" max="2570" width="4.33203125" style="13" customWidth="1"/>
    <col min="2571" max="2571" width="12.44140625" style="13" customWidth="1"/>
    <col min="2572" max="2572" width="5" style="13" customWidth="1"/>
    <col min="2573" max="2573" width="4.33203125" style="13" customWidth="1"/>
    <col min="2574" max="2574" width="12.44140625" style="13" customWidth="1"/>
    <col min="2575" max="2575" width="5" style="13" customWidth="1"/>
    <col min="2576" max="2576" width="4.33203125" style="13" customWidth="1"/>
    <col min="2577" max="2577" width="5.21875" style="13" customWidth="1"/>
    <col min="2578" max="2579" width="0" style="13" hidden="1" customWidth="1"/>
    <col min="2580" max="2816" width="9" style="13"/>
    <col min="2817" max="2817" width="0.77734375" style="13" customWidth="1"/>
    <col min="2818" max="2818" width="4.88671875" style="13" customWidth="1"/>
    <col min="2819" max="2819" width="0" style="13" hidden="1" customWidth="1"/>
    <col min="2820" max="2820" width="5.109375" style="13" customWidth="1"/>
    <col min="2821" max="2821" width="12.44140625" style="13" customWidth="1"/>
    <col min="2822" max="2822" width="5" style="13" customWidth="1"/>
    <col min="2823" max="2823" width="4.33203125" style="13" customWidth="1"/>
    <col min="2824" max="2824" width="12.44140625" style="13" customWidth="1"/>
    <col min="2825" max="2825" width="5" style="13" customWidth="1"/>
    <col min="2826" max="2826" width="4.33203125" style="13" customWidth="1"/>
    <col min="2827" max="2827" width="12.44140625" style="13" customWidth="1"/>
    <col min="2828" max="2828" width="5" style="13" customWidth="1"/>
    <col min="2829" max="2829" width="4.33203125" style="13" customWidth="1"/>
    <col min="2830" max="2830" width="12.44140625" style="13" customWidth="1"/>
    <col min="2831" max="2831" width="5" style="13" customWidth="1"/>
    <col min="2832" max="2832" width="4.33203125" style="13" customWidth="1"/>
    <col min="2833" max="2833" width="5.21875" style="13" customWidth="1"/>
    <col min="2834" max="2835" width="0" style="13" hidden="1" customWidth="1"/>
    <col min="2836" max="3072" width="9" style="13"/>
    <col min="3073" max="3073" width="0.77734375" style="13" customWidth="1"/>
    <col min="3074" max="3074" width="4.88671875" style="13" customWidth="1"/>
    <col min="3075" max="3075" width="0" style="13" hidden="1" customWidth="1"/>
    <col min="3076" max="3076" width="5.109375" style="13" customWidth="1"/>
    <col min="3077" max="3077" width="12.44140625" style="13" customWidth="1"/>
    <col min="3078" max="3078" width="5" style="13" customWidth="1"/>
    <col min="3079" max="3079" width="4.33203125" style="13" customWidth="1"/>
    <col min="3080" max="3080" width="12.44140625" style="13" customWidth="1"/>
    <col min="3081" max="3081" width="5" style="13" customWidth="1"/>
    <col min="3082" max="3082" width="4.33203125" style="13" customWidth="1"/>
    <col min="3083" max="3083" width="12.44140625" style="13" customWidth="1"/>
    <col min="3084" max="3084" width="5" style="13" customWidth="1"/>
    <col min="3085" max="3085" width="4.33203125" style="13" customWidth="1"/>
    <col min="3086" max="3086" width="12.44140625" style="13" customWidth="1"/>
    <col min="3087" max="3087" width="5" style="13" customWidth="1"/>
    <col min="3088" max="3088" width="4.33203125" style="13" customWidth="1"/>
    <col min="3089" max="3089" width="5.21875" style="13" customWidth="1"/>
    <col min="3090" max="3091" width="0" style="13" hidden="1" customWidth="1"/>
    <col min="3092" max="3328" width="9" style="13"/>
    <col min="3329" max="3329" width="0.77734375" style="13" customWidth="1"/>
    <col min="3330" max="3330" width="4.88671875" style="13" customWidth="1"/>
    <col min="3331" max="3331" width="0" style="13" hidden="1" customWidth="1"/>
    <col min="3332" max="3332" width="5.109375" style="13" customWidth="1"/>
    <col min="3333" max="3333" width="12.44140625" style="13" customWidth="1"/>
    <col min="3334" max="3334" width="5" style="13" customWidth="1"/>
    <col min="3335" max="3335" width="4.33203125" style="13" customWidth="1"/>
    <col min="3336" max="3336" width="12.44140625" style="13" customWidth="1"/>
    <col min="3337" max="3337" width="5" style="13" customWidth="1"/>
    <col min="3338" max="3338" width="4.33203125" style="13" customWidth="1"/>
    <col min="3339" max="3339" width="12.44140625" style="13" customWidth="1"/>
    <col min="3340" max="3340" width="5" style="13" customWidth="1"/>
    <col min="3341" max="3341" width="4.33203125" style="13" customWidth="1"/>
    <col min="3342" max="3342" width="12.44140625" style="13" customWidth="1"/>
    <col min="3343" max="3343" width="5" style="13" customWidth="1"/>
    <col min="3344" max="3344" width="4.33203125" style="13" customWidth="1"/>
    <col min="3345" max="3345" width="5.21875" style="13" customWidth="1"/>
    <col min="3346" max="3347" width="0" style="13" hidden="1" customWidth="1"/>
    <col min="3348" max="3584" width="9" style="13"/>
    <col min="3585" max="3585" width="0.77734375" style="13" customWidth="1"/>
    <col min="3586" max="3586" width="4.88671875" style="13" customWidth="1"/>
    <col min="3587" max="3587" width="0" style="13" hidden="1" customWidth="1"/>
    <col min="3588" max="3588" width="5.109375" style="13" customWidth="1"/>
    <col min="3589" max="3589" width="12.44140625" style="13" customWidth="1"/>
    <col min="3590" max="3590" width="5" style="13" customWidth="1"/>
    <col min="3591" max="3591" width="4.33203125" style="13" customWidth="1"/>
    <col min="3592" max="3592" width="12.44140625" style="13" customWidth="1"/>
    <col min="3593" max="3593" width="5" style="13" customWidth="1"/>
    <col min="3594" max="3594" width="4.33203125" style="13" customWidth="1"/>
    <col min="3595" max="3595" width="12.44140625" style="13" customWidth="1"/>
    <col min="3596" max="3596" width="5" style="13" customWidth="1"/>
    <col min="3597" max="3597" width="4.33203125" style="13" customWidth="1"/>
    <col min="3598" max="3598" width="12.44140625" style="13" customWidth="1"/>
    <col min="3599" max="3599" width="5" style="13" customWidth="1"/>
    <col min="3600" max="3600" width="4.33203125" style="13" customWidth="1"/>
    <col min="3601" max="3601" width="5.21875" style="13" customWidth="1"/>
    <col min="3602" max="3603" width="0" style="13" hidden="1" customWidth="1"/>
    <col min="3604" max="3840" width="9" style="13"/>
    <col min="3841" max="3841" width="0.77734375" style="13" customWidth="1"/>
    <col min="3842" max="3842" width="4.88671875" style="13" customWidth="1"/>
    <col min="3843" max="3843" width="0" style="13" hidden="1" customWidth="1"/>
    <col min="3844" max="3844" width="5.109375" style="13" customWidth="1"/>
    <col min="3845" max="3845" width="12.44140625" style="13" customWidth="1"/>
    <col min="3846" max="3846" width="5" style="13" customWidth="1"/>
    <col min="3847" max="3847" width="4.33203125" style="13" customWidth="1"/>
    <col min="3848" max="3848" width="12.44140625" style="13" customWidth="1"/>
    <col min="3849" max="3849" width="5" style="13" customWidth="1"/>
    <col min="3850" max="3850" width="4.33203125" style="13" customWidth="1"/>
    <col min="3851" max="3851" width="12.44140625" style="13" customWidth="1"/>
    <col min="3852" max="3852" width="5" style="13" customWidth="1"/>
    <col min="3853" max="3853" width="4.33203125" style="13" customWidth="1"/>
    <col min="3854" max="3854" width="12.44140625" style="13" customWidth="1"/>
    <col min="3855" max="3855" width="5" style="13" customWidth="1"/>
    <col min="3856" max="3856" width="4.33203125" style="13" customWidth="1"/>
    <col min="3857" max="3857" width="5.21875" style="13" customWidth="1"/>
    <col min="3858" max="3859" width="0" style="13" hidden="1" customWidth="1"/>
    <col min="3860" max="4096" width="9" style="13"/>
    <col min="4097" max="4097" width="0.77734375" style="13" customWidth="1"/>
    <col min="4098" max="4098" width="4.88671875" style="13" customWidth="1"/>
    <col min="4099" max="4099" width="0" style="13" hidden="1" customWidth="1"/>
    <col min="4100" max="4100" width="5.109375" style="13" customWidth="1"/>
    <col min="4101" max="4101" width="12.44140625" style="13" customWidth="1"/>
    <col min="4102" max="4102" width="5" style="13" customWidth="1"/>
    <col min="4103" max="4103" width="4.33203125" style="13" customWidth="1"/>
    <col min="4104" max="4104" width="12.44140625" style="13" customWidth="1"/>
    <col min="4105" max="4105" width="5" style="13" customWidth="1"/>
    <col min="4106" max="4106" width="4.33203125" style="13" customWidth="1"/>
    <col min="4107" max="4107" width="12.44140625" style="13" customWidth="1"/>
    <col min="4108" max="4108" width="5" style="13" customWidth="1"/>
    <col min="4109" max="4109" width="4.33203125" style="13" customWidth="1"/>
    <col min="4110" max="4110" width="12.44140625" style="13" customWidth="1"/>
    <col min="4111" max="4111" width="5" style="13" customWidth="1"/>
    <col min="4112" max="4112" width="4.33203125" style="13" customWidth="1"/>
    <col min="4113" max="4113" width="5.21875" style="13" customWidth="1"/>
    <col min="4114" max="4115" width="0" style="13" hidden="1" customWidth="1"/>
    <col min="4116" max="4352" width="9" style="13"/>
    <col min="4353" max="4353" width="0.77734375" style="13" customWidth="1"/>
    <col min="4354" max="4354" width="4.88671875" style="13" customWidth="1"/>
    <col min="4355" max="4355" width="0" style="13" hidden="1" customWidth="1"/>
    <col min="4356" max="4356" width="5.109375" style="13" customWidth="1"/>
    <col min="4357" max="4357" width="12.44140625" style="13" customWidth="1"/>
    <col min="4358" max="4358" width="5" style="13" customWidth="1"/>
    <col min="4359" max="4359" width="4.33203125" style="13" customWidth="1"/>
    <col min="4360" max="4360" width="12.44140625" style="13" customWidth="1"/>
    <col min="4361" max="4361" width="5" style="13" customWidth="1"/>
    <col min="4362" max="4362" width="4.33203125" style="13" customWidth="1"/>
    <col min="4363" max="4363" width="12.44140625" style="13" customWidth="1"/>
    <col min="4364" max="4364" width="5" style="13" customWidth="1"/>
    <col min="4365" max="4365" width="4.33203125" style="13" customWidth="1"/>
    <col min="4366" max="4366" width="12.44140625" style="13" customWidth="1"/>
    <col min="4367" max="4367" width="5" style="13" customWidth="1"/>
    <col min="4368" max="4368" width="4.33203125" style="13" customWidth="1"/>
    <col min="4369" max="4369" width="5.21875" style="13" customWidth="1"/>
    <col min="4370" max="4371" width="0" style="13" hidden="1" customWidth="1"/>
    <col min="4372" max="4608" width="9" style="13"/>
    <col min="4609" max="4609" width="0.77734375" style="13" customWidth="1"/>
    <col min="4610" max="4610" width="4.88671875" style="13" customWidth="1"/>
    <col min="4611" max="4611" width="0" style="13" hidden="1" customWidth="1"/>
    <col min="4612" max="4612" width="5.109375" style="13" customWidth="1"/>
    <col min="4613" max="4613" width="12.44140625" style="13" customWidth="1"/>
    <col min="4614" max="4614" width="5" style="13" customWidth="1"/>
    <col min="4615" max="4615" width="4.33203125" style="13" customWidth="1"/>
    <col min="4616" max="4616" width="12.44140625" style="13" customWidth="1"/>
    <col min="4617" max="4617" width="5" style="13" customWidth="1"/>
    <col min="4618" max="4618" width="4.33203125" style="13" customWidth="1"/>
    <col min="4619" max="4619" width="12.44140625" style="13" customWidth="1"/>
    <col min="4620" max="4620" width="5" style="13" customWidth="1"/>
    <col min="4621" max="4621" width="4.33203125" style="13" customWidth="1"/>
    <col min="4622" max="4622" width="12.44140625" style="13" customWidth="1"/>
    <col min="4623" max="4623" width="5" style="13" customWidth="1"/>
    <col min="4624" max="4624" width="4.33203125" style="13" customWidth="1"/>
    <col min="4625" max="4625" width="5.21875" style="13" customWidth="1"/>
    <col min="4626" max="4627" width="0" style="13" hidden="1" customWidth="1"/>
    <col min="4628" max="4864" width="9" style="13"/>
    <col min="4865" max="4865" width="0.77734375" style="13" customWidth="1"/>
    <col min="4866" max="4866" width="4.88671875" style="13" customWidth="1"/>
    <col min="4867" max="4867" width="0" style="13" hidden="1" customWidth="1"/>
    <col min="4868" max="4868" width="5.109375" style="13" customWidth="1"/>
    <col min="4869" max="4869" width="12.44140625" style="13" customWidth="1"/>
    <col min="4870" max="4870" width="5" style="13" customWidth="1"/>
    <col min="4871" max="4871" width="4.33203125" style="13" customWidth="1"/>
    <col min="4872" max="4872" width="12.44140625" style="13" customWidth="1"/>
    <col min="4873" max="4873" width="5" style="13" customWidth="1"/>
    <col min="4874" max="4874" width="4.33203125" style="13" customWidth="1"/>
    <col min="4875" max="4875" width="12.44140625" style="13" customWidth="1"/>
    <col min="4876" max="4876" width="5" style="13" customWidth="1"/>
    <col min="4877" max="4877" width="4.33203125" style="13" customWidth="1"/>
    <col min="4878" max="4878" width="12.44140625" style="13" customWidth="1"/>
    <col min="4879" max="4879" width="5" style="13" customWidth="1"/>
    <col min="4880" max="4880" width="4.33203125" style="13" customWidth="1"/>
    <col min="4881" max="4881" width="5.21875" style="13" customWidth="1"/>
    <col min="4882" max="4883" width="0" style="13" hidden="1" customWidth="1"/>
    <col min="4884" max="5120" width="9" style="13"/>
    <col min="5121" max="5121" width="0.77734375" style="13" customWidth="1"/>
    <col min="5122" max="5122" width="4.88671875" style="13" customWidth="1"/>
    <col min="5123" max="5123" width="0" style="13" hidden="1" customWidth="1"/>
    <col min="5124" max="5124" width="5.109375" style="13" customWidth="1"/>
    <col min="5125" max="5125" width="12.44140625" style="13" customWidth="1"/>
    <col min="5126" max="5126" width="5" style="13" customWidth="1"/>
    <col min="5127" max="5127" width="4.33203125" style="13" customWidth="1"/>
    <col min="5128" max="5128" width="12.44140625" style="13" customWidth="1"/>
    <col min="5129" max="5129" width="5" style="13" customWidth="1"/>
    <col min="5130" max="5130" width="4.33203125" style="13" customWidth="1"/>
    <col min="5131" max="5131" width="12.44140625" style="13" customWidth="1"/>
    <col min="5132" max="5132" width="5" style="13" customWidth="1"/>
    <col min="5133" max="5133" width="4.33203125" style="13" customWidth="1"/>
    <col min="5134" max="5134" width="12.44140625" style="13" customWidth="1"/>
    <col min="5135" max="5135" width="5" style="13" customWidth="1"/>
    <col min="5136" max="5136" width="4.33203125" style="13" customWidth="1"/>
    <col min="5137" max="5137" width="5.21875" style="13" customWidth="1"/>
    <col min="5138" max="5139" width="0" style="13" hidden="1" customWidth="1"/>
    <col min="5140" max="5376" width="9" style="13"/>
    <col min="5377" max="5377" width="0.77734375" style="13" customWidth="1"/>
    <col min="5378" max="5378" width="4.88671875" style="13" customWidth="1"/>
    <col min="5379" max="5379" width="0" style="13" hidden="1" customWidth="1"/>
    <col min="5380" max="5380" width="5.109375" style="13" customWidth="1"/>
    <col min="5381" max="5381" width="12.44140625" style="13" customWidth="1"/>
    <col min="5382" max="5382" width="5" style="13" customWidth="1"/>
    <col min="5383" max="5383" width="4.33203125" style="13" customWidth="1"/>
    <col min="5384" max="5384" width="12.44140625" style="13" customWidth="1"/>
    <col min="5385" max="5385" width="5" style="13" customWidth="1"/>
    <col min="5386" max="5386" width="4.33203125" style="13" customWidth="1"/>
    <col min="5387" max="5387" width="12.44140625" style="13" customWidth="1"/>
    <col min="5388" max="5388" width="5" style="13" customWidth="1"/>
    <col min="5389" max="5389" width="4.33203125" style="13" customWidth="1"/>
    <col min="5390" max="5390" width="12.44140625" style="13" customWidth="1"/>
    <col min="5391" max="5391" width="5" style="13" customWidth="1"/>
    <col min="5392" max="5392" width="4.33203125" style="13" customWidth="1"/>
    <col min="5393" max="5393" width="5.21875" style="13" customWidth="1"/>
    <col min="5394" max="5395" width="0" style="13" hidden="1" customWidth="1"/>
    <col min="5396" max="5632" width="9" style="13"/>
    <col min="5633" max="5633" width="0.77734375" style="13" customWidth="1"/>
    <col min="5634" max="5634" width="4.88671875" style="13" customWidth="1"/>
    <col min="5635" max="5635" width="0" style="13" hidden="1" customWidth="1"/>
    <col min="5636" max="5636" width="5.109375" style="13" customWidth="1"/>
    <col min="5637" max="5637" width="12.44140625" style="13" customWidth="1"/>
    <col min="5638" max="5638" width="5" style="13" customWidth="1"/>
    <col min="5639" max="5639" width="4.33203125" style="13" customWidth="1"/>
    <col min="5640" max="5640" width="12.44140625" style="13" customWidth="1"/>
    <col min="5641" max="5641" width="5" style="13" customWidth="1"/>
    <col min="5642" max="5642" width="4.33203125" style="13" customWidth="1"/>
    <col min="5643" max="5643" width="12.44140625" style="13" customWidth="1"/>
    <col min="5644" max="5644" width="5" style="13" customWidth="1"/>
    <col min="5645" max="5645" width="4.33203125" style="13" customWidth="1"/>
    <col min="5646" max="5646" width="12.44140625" style="13" customWidth="1"/>
    <col min="5647" max="5647" width="5" style="13" customWidth="1"/>
    <col min="5648" max="5648" width="4.33203125" style="13" customWidth="1"/>
    <col min="5649" max="5649" width="5.21875" style="13" customWidth="1"/>
    <col min="5650" max="5651" width="0" style="13" hidden="1" customWidth="1"/>
    <col min="5652" max="5888" width="9" style="13"/>
    <col min="5889" max="5889" width="0.77734375" style="13" customWidth="1"/>
    <col min="5890" max="5890" width="4.88671875" style="13" customWidth="1"/>
    <col min="5891" max="5891" width="0" style="13" hidden="1" customWidth="1"/>
    <col min="5892" max="5892" width="5.109375" style="13" customWidth="1"/>
    <col min="5893" max="5893" width="12.44140625" style="13" customWidth="1"/>
    <col min="5894" max="5894" width="5" style="13" customWidth="1"/>
    <col min="5895" max="5895" width="4.33203125" style="13" customWidth="1"/>
    <col min="5896" max="5896" width="12.44140625" style="13" customWidth="1"/>
    <col min="5897" max="5897" width="5" style="13" customWidth="1"/>
    <col min="5898" max="5898" width="4.33203125" style="13" customWidth="1"/>
    <col min="5899" max="5899" width="12.44140625" style="13" customWidth="1"/>
    <col min="5900" max="5900" width="5" style="13" customWidth="1"/>
    <col min="5901" max="5901" width="4.33203125" style="13" customWidth="1"/>
    <col min="5902" max="5902" width="12.44140625" style="13" customWidth="1"/>
    <col min="5903" max="5903" width="5" style="13" customWidth="1"/>
    <col min="5904" max="5904" width="4.33203125" style="13" customWidth="1"/>
    <col min="5905" max="5905" width="5.21875" style="13" customWidth="1"/>
    <col min="5906" max="5907" width="0" style="13" hidden="1" customWidth="1"/>
    <col min="5908" max="6144" width="9" style="13"/>
    <col min="6145" max="6145" width="0.77734375" style="13" customWidth="1"/>
    <col min="6146" max="6146" width="4.88671875" style="13" customWidth="1"/>
    <col min="6147" max="6147" width="0" style="13" hidden="1" customWidth="1"/>
    <col min="6148" max="6148" width="5.109375" style="13" customWidth="1"/>
    <col min="6149" max="6149" width="12.44140625" style="13" customWidth="1"/>
    <col min="6150" max="6150" width="5" style="13" customWidth="1"/>
    <col min="6151" max="6151" width="4.33203125" style="13" customWidth="1"/>
    <col min="6152" max="6152" width="12.44140625" style="13" customWidth="1"/>
    <col min="6153" max="6153" width="5" style="13" customWidth="1"/>
    <col min="6154" max="6154" width="4.33203125" style="13" customWidth="1"/>
    <col min="6155" max="6155" width="12.44140625" style="13" customWidth="1"/>
    <col min="6156" max="6156" width="5" style="13" customWidth="1"/>
    <col min="6157" max="6157" width="4.33203125" style="13" customWidth="1"/>
    <col min="6158" max="6158" width="12.44140625" style="13" customWidth="1"/>
    <col min="6159" max="6159" width="5" style="13" customWidth="1"/>
    <col min="6160" max="6160" width="4.33203125" style="13" customWidth="1"/>
    <col min="6161" max="6161" width="5.21875" style="13" customWidth="1"/>
    <col min="6162" max="6163" width="0" style="13" hidden="1" customWidth="1"/>
    <col min="6164" max="6400" width="9" style="13"/>
    <col min="6401" max="6401" width="0.77734375" style="13" customWidth="1"/>
    <col min="6402" max="6402" width="4.88671875" style="13" customWidth="1"/>
    <col min="6403" max="6403" width="0" style="13" hidden="1" customWidth="1"/>
    <col min="6404" max="6404" width="5.109375" style="13" customWidth="1"/>
    <col min="6405" max="6405" width="12.44140625" style="13" customWidth="1"/>
    <col min="6406" max="6406" width="5" style="13" customWidth="1"/>
    <col min="6407" max="6407" width="4.33203125" style="13" customWidth="1"/>
    <col min="6408" max="6408" width="12.44140625" style="13" customWidth="1"/>
    <col min="6409" max="6409" width="5" style="13" customWidth="1"/>
    <col min="6410" max="6410" width="4.33203125" style="13" customWidth="1"/>
    <col min="6411" max="6411" width="12.44140625" style="13" customWidth="1"/>
    <col min="6412" max="6412" width="5" style="13" customWidth="1"/>
    <col min="6413" max="6413" width="4.33203125" style="13" customWidth="1"/>
    <col min="6414" max="6414" width="12.44140625" style="13" customWidth="1"/>
    <col min="6415" max="6415" width="5" style="13" customWidth="1"/>
    <col min="6416" max="6416" width="4.33203125" style="13" customWidth="1"/>
    <col min="6417" max="6417" width="5.21875" style="13" customWidth="1"/>
    <col min="6418" max="6419" width="0" style="13" hidden="1" customWidth="1"/>
    <col min="6420" max="6656" width="9" style="13"/>
    <col min="6657" max="6657" width="0.77734375" style="13" customWidth="1"/>
    <col min="6658" max="6658" width="4.88671875" style="13" customWidth="1"/>
    <col min="6659" max="6659" width="0" style="13" hidden="1" customWidth="1"/>
    <col min="6660" max="6660" width="5.109375" style="13" customWidth="1"/>
    <col min="6661" max="6661" width="12.44140625" style="13" customWidth="1"/>
    <col min="6662" max="6662" width="5" style="13" customWidth="1"/>
    <col min="6663" max="6663" width="4.33203125" style="13" customWidth="1"/>
    <col min="6664" max="6664" width="12.44140625" style="13" customWidth="1"/>
    <col min="6665" max="6665" width="5" style="13" customWidth="1"/>
    <col min="6666" max="6666" width="4.33203125" style="13" customWidth="1"/>
    <col min="6667" max="6667" width="12.44140625" style="13" customWidth="1"/>
    <col min="6668" max="6668" width="5" style="13" customWidth="1"/>
    <col min="6669" max="6669" width="4.33203125" style="13" customWidth="1"/>
    <col min="6670" max="6670" width="12.44140625" style="13" customWidth="1"/>
    <col min="6671" max="6671" width="5" style="13" customWidth="1"/>
    <col min="6672" max="6672" width="4.33203125" style="13" customWidth="1"/>
    <col min="6673" max="6673" width="5.21875" style="13" customWidth="1"/>
    <col min="6674" max="6675" width="0" style="13" hidden="1" customWidth="1"/>
    <col min="6676" max="6912" width="9" style="13"/>
    <col min="6913" max="6913" width="0.77734375" style="13" customWidth="1"/>
    <col min="6914" max="6914" width="4.88671875" style="13" customWidth="1"/>
    <col min="6915" max="6915" width="0" style="13" hidden="1" customWidth="1"/>
    <col min="6916" max="6916" width="5.109375" style="13" customWidth="1"/>
    <col min="6917" max="6917" width="12.44140625" style="13" customWidth="1"/>
    <col min="6918" max="6918" width="5" style="13" customWidth="1"/>
    <col min="6919" max="6919" width="4.33203125" style="13" customWidth="1"/>
    <col min="6920" max="6920" width="12.44140625" style="13" customWidth="1"/>
    <col min="6921" max="6921" width="5" style="13" customWidth="1"/>
    <col min="6922" max="6922" width="4.33203125" style="13" customWidth="1"/>
    <col min="6923" max="6923" width="12.44140625" style="13" customWidth="1"/>
    <col min="6924" max="6924" width="5" style="13" customWidth="1"/>
    <col min="6925" max="6925" width="4.33203125" style="13" customWidth="1"/>
    <col min="6926" max="6926" width="12.44140625" style="13" customWidth="1"/>
    <col min="6927" max="6927" width="5" style="13" customWidth="1"/>
    <col min="6928" max="6928" width="4.33203125" style="13" customWidth="1"/>
    <col min="6929" max="6929" width="5.21875" style="13" customWidth="1"/>
    <col min="6930" max="6931" width="0" style="13" hidden="1" customWidth="1"/>
    <col min="6932" max="7168" width="9" style="13"/>
    <col min="7169" max="7169" width="0.77734375" style="13" customWidth="1"/>
    <col min="7170" max="7170" width="4.88671875" style="13" customWidth="1"/>
    <col min="7171" max="7171" width="0" style="13" hidden="1" customWidth="1"/>
    <col min="7172" max="7172" width="5.109375" style="13" customWidth="1"/>
    <col min="7173" max="7173" width="12.44140625" style="13" customWidth="1"/>
    <col min="7174" max="7174" width="5" style="13" customWidth="1"/>
    <col min="7175" max="7175" width="4.33203125" style="13" customWidth="1"/>
    <col min="7176" max="7176" width="12.44140625" style="13" customWidth="1"/>
    <col min="7177" max="7177" width="5" style="13" customWidth="1"/>
    <col min="7178" max="7178" width="4.33203125" style="13" customWidth="1"/>
    <col min="7179" max="7179" width="12.44140625" style="13" customWidth="1"/>
    <col min="7180" max="7180" width="5" style="13" customWidth="1"/>
    <col min="7181" max="7181" width="4.33203125" style="13" customWidth="1"/>
    <col min="7182" max="7182" width="12.44140625" style="13" customWidth="1"/>
    <col min="7183" max="7183" width="5" style="13" customWidth="1"/>
    <col min="7184" max="7184" width="4.33203125" style="13" customWidth="1"/>
    <col min="7185" max="7185" width="5.21875" style="13" customWidth="1"/>
    <col min="7186" max="7187" width="0" style="13" hidden="1" customWidth="1"/>
    <col min="7188" max="7424" width="9" style="13"/>
    <col min="7425" max="7425" width="0.77734375" style="13" customWidth="1"/>
    <col min="7426" max="7426" width="4.88671875" style="13" customWidth="1"/>
    <col min="7427" max="7427" width="0" style="13" hidden="1" customWidth="1"/>
    <col min="7428" max="7428" width="5.109375" style="13" customWidth="1"/>
    <col min="7429" max="7429" width="12.44140625" style="13" customWidth="1"/>
    <col min="7430" max="7430" width="5" style="13" customWidth="1"/>
    <col min="7431" max="7431" width="4.33203125" style="13" customWidth="1"/>
    <col min="7432" max="7432" width="12.44140625" style="13" customWidth="1"/>
    <col min="7433" max="7433" width="5" style="13" customWidth="1"/>
    <col min="7434" max="7434" width="4.33203125" style="13" customWidth="1"/>
    <col min="7435" max="7435" width="12.44140625" style="13" customWidth="1"/>
    <col min="7436" max="7436" width="5" style="13" customWidth="1"/>
    <col min="7437" max="7437" width="4.33203125" style="13" customWidth="1"/>
    <col min="7438" max="7438" width="12.44140625" style="13" customWidth="1"/>
    <col min="7439" max="7439" width="5" style="13" customWidth="1"/>
    <col min="7440" max="7440" width="4.33203125" style="13" customWidth="1"/>
    <col min="7441" max="7441" width="5.21875" style="13" customWidth="1"/>
    <col min="7442" max="7443" width="0" style="13" hidden="1" customWidth="1"/>
    <col min="7444" max="7680" width="9" style="13"/>
    <col min="7681" max="7681" width="0.77734375" style="13" customWidth="1"/>
    <col min="7682" max="7682" width="4.88671875" style="13" customWidth="1"/>
    <col min="7683" max="7683" width="0" style="13" hidden="1" customWidth="1"/>
    <col min="7684" max="7684" width="5.109375" style="13" customWidth="1"/>
    <col min="7685" max="7685" width="12.44140625" style="13" customWidth="1"/>
    <col min="7686" max="7686" width="5" style="13" customWidth="1"/>
    <col min="7687" max="7687" width="4.33203125" style="13" customWidth="1"/>
    <col min="7688" max="7688" width="12.44140625" style="13" customWidth="1"/>
    <col min="7689" max="7689" width="5" style="13" customWidth="1"/>
    <col min="7690" max="7690" width="4.33203125" style="13" customWidth="1"/>
    <col min="7691" max="7691" width="12.44140625" style="13" customWidth="1"/>
    <col min="7692" max="7692" width="5" style="13" customWidth="1"/>
    <col min="7693" max="7693" width="4.33203125" style="13" customWidth="1"/>
    <col min="7694" max="7694" width="12.44140625" style="13" customWidth="1"/>
    <col min="7695" max="7695" width="5" style="13" customWidth="1"/>
    <col min="7696" max="7696" width="4.33203125" style="13" customWidth="1"/>
    <col min="7697" max="7697" width="5.21875" style="13" customWidth="1"/>
    <col min="7698" max="7699" width="0" style="13" hidden="1" customWidth="1"/>
    <col min="7700" max="7936" width="9" style="13"/>
    <col min="7937" max="7937" width="0.77734375" style="13" customWidth="1"/>
    <col min="7938" max="7938" width="4.88671875" style="13" customWidth="1"/>
    <col min="7939" max="7939" width="0" style="13" hidden="1" customWidth="1"/>
    <col min="7940" max="7940" width="5.109375" style="13" customWidth="1"/>
    <col min="7941" max="7941" width="12.44140625" style="13" customWidth="1"/>
    <col min="7942" max="7942" width="5" style="13" customWidth="1"/>
    <col min="7943" max="7943" width="4.33203125" style="13" customWidth="1"/>
    <col min="7944" max="7944" width="12.44140625" style="13" customWidth="1"/>
    <col min="7945" max="7945" width="5" style="13" customWidth="1"/>
    <col min="7946" max="7946" width="4.33203125" style="13" customWidth="1"/>
    <col min="7947" max="7947" width="12.44140625" style="13" customWidth="1"/>
    <col min="7948" max="7948" width="5" style="13" customWidth="1"/>
    <col min="7949" max="7949" width="4.33203125" style="13" customWidth="1"/>
    <col min="7950" max="7950" width="12.44140625" style="13" customWidth="1"/>
    <col min="7951" max="7951" width="5" style="13" customWidth="1"/>
    <col min="7952" max="7952" width="4.33203125" style="13" customWidth="1"/>
    <col min="7953" max="7953" width="5.21875" style="13" customWidth="1"/>
    <col min="7954" max="7955" width="0" style="13" hidden="1" customWidth="1"/>
    <col min="7956" max="8192" width="9" style="13"/>
    <col min="8193" max="8193" width="0.77734375" style="13" customWidth="1"/>
    <col min="8194" max="8194" width="4.88671875" style="13" customWidth="1"/>
    <col min="8195" max="8195" width="0" style="13" hidden="1" customWidth="1"/>
    <col min="8196" max="8196" width="5.109375" style="13" customWidth="1"/>
    <col min="8197" max="8197" width="12.44140625" style="13" customWidth="1"/>
    <col min="8198" max="8198" width="5" style="13" customWidth="1"/>
    <col min="8199" max="8199" width="4.33203125" style="13" customWidth="1"/>
    <col min="8200" max="8200" width="12.44140625" style="13" customWidth="1"/>
    <col min="8201" max="8201" width="5" style="13" customWidth="1"/>
    <col min="8202" max="8202" width="4.33203125" style="13" customWidth="1"/>
    <col min="8203" max="8203" width="12.44140625" style="13" customWidth="1"/>
    <col min="8204" max="8204" width="5" style="13" customWidth="1"/>
    <col min="8205" max="8205" width="4.33203125" style="13" customWidth="1"/>
    <col min="8206" max="8206" width="12.44140625" style="13" customWidth="1"/>
    <col min="8207" max="8207" width="5" style="13" customWidth="1"/>
    <col min="8208" max="8208" width="4.33203125" style="13" customWidth="1"/>
    <col min="8209" max="8209" width="5.21875" style="13" customWidth="1"/>
    <col min="8210" max="8211" width="0" style="13" hidden="1" customWidth="1"/>
    <col min="8212" max="8448" width="9" style="13"/>
    <col min="8449" max="8449" width="0.77734375" style="13" customWidth="1"/>
    <col min="8450" max="8450" width="4.88671875" style="13" customWidth="1"/>
    <col min="8451" max="8451" width="0" style="13" hidden="1" customWidth="1"/>
    <col min="8452" max="8452" width="5.109375" style="13" customWidth="1"/>
    <col min="8453" max="8453" width="12.44140625" style="13" customWidth="1"/>
    <col min="8454" max="8454" width="5" style="13" customWidth="1"/>
    <col min="8455" max="8455" width="4.33203125" style="13" customWidth="1"/>
    <col min="8456" max="8456" width="12.44140625" style="13" customWidth="1"/>
    <col min="8457" max="8457" width="5" style="13" customWidth="1"/>
    <col min="8458" max="8458" width="4.33203125" style="13" customWidth="1"/>
    <col min="8459" max="8459" width="12.44140625" style="13" customWidth="1"/>
    <col min="8460" max="8460" width="5" style="13" customWidth="1"/>
    <col min="8461" max="8461" width="4.33203125" style="13" customWidth="1"/>
    <col min="8462" max="8462" width="12.44140625" style="13" customWidth="1"/>
    <col min="8463" max="8463" width="5" style="13" customWidth="1"/>
    <col min="8464" max="8464" width="4.33203125" style="13" customWidth="1"/>
    <col min="8465" max="8465" width="5.21875" style="13" customWidth="1"/>
    <col min="8466" max="8467" width="0" style="13" hidden="1" customWidth="1"/>
    <col min="8468" max="8704" width="9" style="13"/>
    <col min="8705" max="8705" width="0.77734375" style="13" customWidth="1"/>
    <col min="8706" max="8706" width="4.88671875" style="13" customWidth="1"/>
    <col min="8707" max="8707" width="0" style="13" hidden="1" customWidth="1"/>
    <col min="8708" max="8708" width="5.109375" style="13" customWidth="1"/>
    <col min="8709" max="8709" width="12.44140625" style="13" customWidth="1"/>
    <col min="8710" max="8710" width="5" style="13" customWidth="1"/>
    <col min="8711" max="8711" width="4.33203125" style="13" customWidth="1"/>
    <col min="8712" max="8712" width="12.44140625" style="13" customWidth="1"/>
    <col min="8713" max="8713" width="5" style="13" customWidth="1"/>
    <col min="8714" max="8714" width="4.33203125" style="13" customWidth="1"/>
    <col min="8715" max="8715" width="12.44140625" style="13" customWidth="1"/>
    <col min="8716" max="8716" width="5" style="13" customWidth="1"/>
    <col min="8717" max="8717" width="4.33203125" style="13" customWidth="1"/>
    <col min="8718" max="8718" width="12.44140625" style="13" customWidth="1"/>
    <col min="8719" max="8719" width="5" style="13" customWidth="1"/>
    <col min="8720" max="8720" width="4.33203125" style="13" customWidth="1"/>
    <col min="8721" max="8721" width="5.21875" style="13" customWidth="1"/>
    <col min="8722" max="8723" width="0" style="13" hidden="1" customWidth="1"/>
    <col min="8724" max="8960" width="9" style="13"/>
    <col min="8961" max="8961" width="0.77734375" style="13" customWidth="1"/>
    <col min="8962" max="8962" width="4.88671875" style="13" customWidth="1"/>
    <col min="8963" max="8963" width="0" style="13" hidden="1" customWidth="1"/>
    <col min="8964" max="8964" width="5.109375" style="13" customWidth="1"/>
    <col min="8965" max="8965" width="12.44140625" style="13" customWidth="1"/>
    <col min="8966" max="8966" width="5" style="13" customWidth="1"/>
    <col min="8967" max="8967" width="4.33203125" style="13" customWidth="1"/>
    <col min="8968" max="8968" width="12.44140625" style="13" customWidth="1"/>
    <col min="8969" max="8969" width="5" style="13" customWidth="1"/>
    <col min="8970" max="8970" width="4.33203125" style="13" customWidth="1"/>
    <col min="8971" max="8971" width="12.44140625" style="13" customWidth="1"/>
    <col min="8972" max="8972" width="5" style="13" customWidth="1"/>
    <col min="8973" max="8973" width="4.33203125" style="13" customWidth="1"/>
    <col min="8974" max="8974" width="12.44140625" style="13" customWidth="1"/>
    <col min="8975" max="8975" width="5" style="13" customWidth="1"/>
    <col min="8976" max="8976" width="4.33203125" style="13" customWidth="1"/>
    <col min="8977" max="8977" width="5.21875" style="13" customWidth="1"/>
    <col min="8978" max="8979" width="0" style="13" hidden="1" customWidth="1"/>
    <col min="8980" max="9216" width="9" style="13"/>
    <col min="9217" max="9217" width="0.77734375" style="13" customWidth="1"/>
    <col min="9218" max="9218" width="4.88671875" style="13" customWidth="1"/>
    <col min="9219" max="9219" width="0" style="13" hidden="1" customWidth="1"/>
    <col min="9220" max="9220" width="5.109375" style="13" customWidth="1"/>
    <col min="9221" max="9221" width="12.44140625" style="13" customWidth="1"/>
    <col min="9222" max="9222" width="5" style="13" customWidth="1"/>
    <col min="9223" max="9223" width="4.33203125" style="13" customWidth="1"/>
    <col min="9224" max="9224" width="12.44140625" style="13" customWidth="1"/>
    <col min="9225" max="9225" width="5" style="13" customWidth="1"/>
    <col min="9226" max="9226" width="4.33203125" style="13" customWidth="1"/>
    <col min="9227" max="9227" width="12.44140625" style="13" customWidth="1"/>
    <col min="9228" max="9228" width="5" style="13" customWidth="1"/>
    <col min="9229" max="9229" width="4.33203125" style="13" customWidth="1"/>
    <col min="9230" max="9230" width="12.44140625" style="13" customWidth="1"/>
    <col min="9231" max="9231" width="5" style="13" customWidth="1"/>
    <col min="9232" max="9232" width="4.33203125" style="13" customWidth="1"/>
    <col min="9233" max="9233" width="5.21875" style="13" customWidth="1"/>
    <col min="9234" max="9235" width="0" style="13" hidden="1" customWidth="1"/>
    <col min="9236" max="9472" width="9" style="13"/>
    <col min="9473" max="9473" width="0.77734375" style="13" customWidth="1"/>
    <col min="9474" max="9474" width="4.88671875" style="13" customWidth="1"/>
    <col min="9475" max="9475" width="0" style="13" hidden="1" customWidth="1"/>
    <col min="9476" max="9476" width="5.109375" style="13" customWidth="1"/>
    <col min="9477" max="9477" width="12.44140625" style="13" customWidth="1"/>
    <col min="9478" max="9478" width="5" style="13" customWidth="1"/>
    <col min="9479" max="9479" width="4.33203125" style="13" customWidth="1"/>
    <col min="9480" max="9480" width="12.44140625" style="13" customWidth="1"/>
    <col min="9481" max="9481" width="5" style="13" customWidth="1"/>
    <col min="9482" max="9482" width="4.33203125" style="13" customWidth="1"/>
    <col min="9483" max="9483" width="12.44140625" style="13" customWidth="1"/>
    <col min="9484" max="9484" width="5" style="13" customWidth="1"/>
    <col min="9485" max="9485" width="4.33203125" style="13" customWidth="1"/>
    <col min="9486" max="9486" width="12.44140625" style="13" customWidth="1"/>
    <col min="9487" max="9487" width="5" style="13" customWidth="1"/>
    <col min="9488" max="9488" width="4.33203125" style="13" customWidth="1"/>
    <col min="9489" max="9489" width="5.21875" style="13" customWidth="1"/>
    <col min="9490" max="9491" width="0" style="13" hidden="1" customWidth="1"/>
    <col min="9492" max="9728" width="9" style="13"/>
    <col min="9729" max="9729" width="0.77734375" style="13" customWidth="1"/>
    <col min="9730" max="9730" width="4.88671875" style="13" customWidth="1"/>
    <col min="9731" max="9731" width="0" style="13" hidden="1" customWidth="1"/>
    <col min="9732" max="9732" width="5.109375" style="13" customWidth="1"/>
    <col min="9733" max="9733" width="12.44140625" style="13" customWidth="1"/>
    <col min="9734" max="9734" width="5" style="13" customWidth="1"/>
    <col min="9735" max="9735" width="4.33203125" style="13" customWidth="1"/>
    <col min="9736" max="9736" width="12.44140625" style="13" customWidth="1"/>
    <col min="9737" max="9737" width="5" style="13" customWidth="1"/>
    <col min="9738" max="9738" width="4.33203125" style="13" customWidth="1"/>
    <col min="9739" max="9739" width="12.44140625" style="13" customWidth="1"/>
    <col min="9740" max="9740" width="5" style="13" customWidth="1"/>
    <col min="9741" max="9741" width="4.33203125" style="13" customWidth="1"/>
    <col min="9742" max="9742" width="12.44140625" style="13" customWidth="1"/>
    <col min="9743" max="9743" width="5" style="13" customWidth="1"/>
    <col min="9744" max="9744" width="4.33203125" style="13" customWidth="1"/>
    <col min="9745" max="9745" width="5.21875" style="13" customWidth="1"/>
    <col min="9746" max="9747" width="0" style="13" hidden="1" customWidth="1"/>
    <col min="9748" max="9984" width="9" style="13"/>
    <col min="9985" max="9985" width="0.77734375" style="13" customWidth="1"/>
    <col min="9986" max="9986" width="4.88671875" style="13" customWidth="1"/>
    <col min="9987" max="9987" width="0" style="13" hidden="1" customWidth="1"/>
    <col min="9988" max="9988" width="5.109375" style="13" customWidth="1"/>
    <col min="9989" max="9989" width="12.44140625" style="13" customWidth="1"/>
    <col min="9990" max="9990" width="5" style="13" customWidth="1"/>
    <col min="9991" max="9991" width="4.33203125" style="13" customWidth="1"/>
    <col min="9992" max="9992" width="12.44140625" style="13" customWidth="1"/>
    <col min="9993" max="9993" width="5" style="13" customWidth="1"/>
    <col min="9994" max="9994" width="4.33203125" style="13" customWidth="1"/>
    <col min="9995" max="9995" width="12.44140625" style="13" customWidth="1"/>
    <col min="9996" max="9996" width="5" style="13" customWidth="1"/>
    <col min="9997" max="9997" width="4.33203125" style="13" customWidth="1"/>
    <col min="9998" max="9998" width="12.44140625" style="13" customWidth="1"/>
    <col min="9999" max="9999" width="5" style="13" customWidth="1"/>
    <col min="10000" max="10000" width="4.33203125" style="13" customWidth="1"/>
    <col min="10001" max="10001" width="5.21875" style="13" customWidth="1"/>
    <col min="10002" max="10003" width="0" style="13" hidden="1" customWidth="1"/>
    <col min="10004" max="10240" width="9" style="13"/>
    <col min="10241" max="10241" width="0.77734375" style="13" customWidth="1"/>
    <col min="10242" max="10242" width="4.88671875" style="13" customWidth="1"/>
    <col min="10243" max="10243" width="0" style="13" hidden="1" customWidth="1"/>
    <col min="10244" max="10244" width="5.109375" style="13" customWidth="1"/>
    <col min="10245" max="10245" width="12.44140625" style="13" customWidth="1"/>
    <col min="10246" max="10246" width="5" style="13" customWidth="1"/>
    <col min="10247" max="10247" width="4.33203125" style="13" customWidth="1"/>
    <col min="10248" max="10248" width="12.44140625" style="13" customWidth="1"/>
    <col min="10249" max="10249" width="5" style="13" customWidth="1"/>
    <col min="10250" max="10250" width="4.33203125" style="13" customWidth="1"/>
    <col min="10251" max="10251" width="12.44140625" style="13" customWidth="1"/>
    <col min="10252" max="10252" width="5" style="13" customWidth="1"/>
    <col min="10253" max="10253" width="4.33203125" style="13" customWidth="1"/>
    <col min="10254" max="10254" width="12.44140625" style="13" customWidth="1"/>
    <col min="10255" max="10255" width="5" style="13" customWidth="1"/>
    <col min="10256" max="10256" width="4.33203125" style="13" customWidth="1"/>
    <col min="10257" max="10257" width="5.21875" style="13" customWidth="1"/>
    <col min="10258" max="10259" width="0" style="13" hidden="1" customWidth="1"/>
    <col min="10260" max="10496" width="9" style="13"/>
    <col min="10497" max="10497" width="0.77734375" style="13" customWidth="1"/>
    <col min="10498" max="10498" width="4.88671875" style="13" customWidth="1"/>
    <col min="10499" max="10499" width="0" style="13" hidden="1" customWidth="1"/>
    <col min="10500" max="10500" width="5.109375" style="13" customWidth="1"/>
    <col min="10501" max="10501" width="12.44140625" style="13" customWidth="1"/>
    <col min="10502" max="10502" width="5" style="13" customWidth="1"/>
    <col min="10503" max="10503" width="4.33203125" style="13" customWidth="1"/>
    <col min="10504" max="10504" width="12.44140625" style="13" customWidth="1"/>
    <col min="10505" max="10505" width="5" style="13" customWidth="1"/>
    <col min="10506" max="10506" width="4.33203125" style="13" customWidth="1"/>
    <col min="10507" max="10507" width="12.44140625" style="13" customWidth="1"/>
    <col min="10508" max="10508" width="5" style="13" customWidth="1"/>
    <col min="10509" max="10509" width="4.33203125" style="13" customWidth="1"/>
    <col min="10510" max="10510" width="12.44140625" style="13" customWidth="1"/>
    <col min="10511" max="10511" width="5" style="13" customWidth="1"/>
    <col min="10512" max="10512" width="4.33203125" style="13" customWidth="1"/>
    <col min="10513" max="10513" width="5.21875" style="13" customWidth="1"/>
    <col min="10514" max="10515" width="0" style="13" hidden="1" customWidth="1"/>
    <col min="10516" max="10752" width="9" style="13"/>
    <col min="10753" max="10753" width="0.77734375" style="13" customWidth="1"/>
    <col min="10754" max="10754" width="4.88671875" style="13" customWidth="1"/>
    <col min="10755" max="10755" width="0" style="13" hidden="1" customWidth="1"/>
    <col min="10756" max="10756" width="5.109375" style="13" customWidth="1"/>
    <col min="10757" max="10757" width="12.44140625" style="13" customWidth="1"/>
    <col min="10758" max="10758" width="5" style="13" customWidth="1"/>
    <col min="10759" max="10759" width="4.33203125" style="13" customWidth="1"/>
    <col min="10760" max="10760" width="12.44140625" style="13" customWidth="1"/>
    <col min="10761" max="10761" width="5" style="13" customWidth="1"/>
    <col min="10762" max="10762" width="4.33203125" style="13" customWidth="1"/>
    <col min="10763" max="10763" width="12.44140625" style="13" customWidth="1"/>
    <col min="10764" max="10764" width="5" style="13" customWidth="1"/>
    <col min="10765" max="10765" width="4.33203125" style="13" customWidth="1"/>
    <col min="10766" max="10766" width="12.44140625" style="13" customWidth="1"/>
    <col min="10767" max="10767" width="5" style="13" customWidth="1"/>
    <col min="10768" max="10768" width="4.33203125" style="13" customWidth="1"/>
    <col min="10769" max="10769" width="5.21875" style="13" customWidth="1"/>
    <col min="10770" max="10771" width="0" style="13" hidden="1" customWidth="1"/>
    <col min="10772" max="11008" width="9" style="13"/>
    <col min="11009" max="11009" width="0.77734375" style="13" customWidth="1"/>
    <col min="11010" max="11010" width="4.88671875" style="13" customWidth="1"/>
    <col min="11011" max="11011" width="0" style="13" hidden="1" customWidth="1"/>
    <col min="11012" max="11012" width="5.109375" style="13" customWidth="1"/>
    <col min="11013" max="11013" width="12.44140625" style="13" customWidth="1"/>
    <col min="11014" max="11014" width="5" style="13" customWidth="1"/>
    <col min="11015" max="11015" width="4.33203125" style="13" customWidth="1"/>
    <col min="11016" max="11016" width="12.44140625" style="13" customWidth="1"/>
    <col min="11017" max="11017" width="5" style="13" customWidth="1"/>
    <col min="11018" max="11018" width="4.33203125" style="13" customWidth="1"/>
    <col min="11019" max="11019" width="12.44140625" style="13" customWidth="1"/>
    <col min="11020" max="11020" width="5" style="13" customWidth="1"/>
    <col min="11021" max="11021" width="4.33203125" style="13" customWidth="1"/>
    <col min="11022" max="11022" width="12.44140625" style="13" customWidth="1"/>
    <col min="11023" max="11023" width="5" style="13" customWidth="1"/>
    <col min="11024" max="11024" width="4.33203125" style="13" customWidth="1"/>
    <col min="11025" max="11025" width="5.21875" style="13" customWidth="1"/>
    <col min="11026" max="11027" width="0" style="13" hidden="1" customWidth="1"/>
    <col min="11028" max="11264" width="9" style="13"/>
    <col min="11265" max="11265" width="0.77734375" style="13" customWidth="1"/>
    <col min="11266" max="11266" width="4.88671875" style="13" customWidth="1"/>
    <col min="11267" max="11267" width="0" style="13" hidden="1" customWidth="1"/>
    <col min="11268" max="11268" width="5.109375" style="13" customWidth="1"/>
    <col min="11269" max="11269" width="12.44140625" style="13" customWidth="1"/>
    <col min="11270" max="11270" width="5" style="13" customWidth="1"/>
    <col min="11271" max="11271" width="4.33203125" style="13" customWidth="1"/>
    <col min="11272" max="11272" width="12.44140625" style="13" customWidth="1"/>
    <col min="11273" max="11273" width="5" style="13" customWidth="1"/>
    <col min="11274" max="11274" width="4.33203125" style="13" customWidth="1"/>
    <col min="11275" max="11275" width="12.44140625" style="13" customWidth="1"/>
    <col min="11276" max="11276" width="5" style="13" customWidth="1"/>
    <col min="11277" max="11277" width="4.33203125" style="13" customWidth="1"/>
    <col min="11278" max="11278" width="12.44140625" style="13" customWidth="1"/>
    <col min="11279" max="11279" width="5" style="13" customWidth="1"/>
    <col min="11280" max="11280" width="4.33203125" style="13" customWidth="1"/>
    <col min="11281" max="11281" width="5.21875" style="13" customWidth="1"/>
    <col min="11282" max="11283" width="0" style="13" hidden="1" customWidth="1"/>
    <col min="11284" max="11520" width="9" style="13"/>
    <col min="11521" max="11521" width="0.77734375" style="13" customWidth="1"/>
    <col min="11522" max="11522" width="4.88671875" style="13" customWidth="1"/>
    <col min="11523" max="11523" width="0" style="13" hidden="1" customWidth="1"/>
    <col min="11524" max="11524" width="5.109375" style="13" customWidth="1"/>
    <col min="11525" max="11525" width="12.44140625" style="13" customWidth="1"/>
    <col min="11526" max="11526" width="5" style="13" customWidth="1"/>
    <col min="11527" max="11527" width="4.33203125" style="13" customWidth="1"/>
    <col min="11528" max="11528" width="12.44140625" style="13" customWidth="1"/>
    <col min="11529" max="11529" width="5" style="13" customWidth="1"/>
    <col min="11530" max="11530" width="4.33203125" style="13" customWidth="1"/>
    <col min="11531" max="11531" width="12.44140625" style="13" customWidth="1"/>
    <col min="11532" max="11532" width="5" style="13" customWidth="1"/>
    <col min="11533" max="11533" width="4.33203125" style="13" customWidth="1"/>
    <col min="11534" max="11534" width="12.44140625" style="13" customWidth="1"/>
    <col min="11535" max="11535" width="5" style="13" customWidth="1"/>
    <col min="11536" max="11536" width="4.33203125" style="13" customWidth="1"/>
    <col min="11537" max="11537" width="5.21875" style="13" customWidth="1"/>
    <col min="11538" max="11539" width="0" style="13" hidden="1" customWidth="1"/>
    <col min="11540" max="11776" width="9" style="13"/>
    <col min="11777" max="11777" width="0.77734375" style="13" customWidth="1"/>
    <col min="11778" max="11778" width="4.88671875" style="13" customWidth="1"/>
    <col min="11779" max="11779" width="0" style="13" hidden="1" customWidth="1"/>
    <col min="11780" max="11780" width="5.109375" style="13" customWidth="1"/>
    <col min="11781" max="11781" width="12.44140625" style="13" customWidth="1"/>
    <col min="11782" max="11782" width="5" style="13" customWidth="1"/>
    <col min="11783" max="11783" width="4.33203125" style="13" customWidth="1"/>
    <col min="11784" max="11784" width="12.44140625" style="13" customWidth="1"/>
    <col min="11785" max="11785" width="5" style="13" customWidth="1"/>
    <col min="11786" max="11786" width="4.33203125" style="13" customWidth="1"/>
    <col min="11787" max="11787" width="12.44140625" style="13" customWidth="1"/>
    <col min="11788" max="11788" width="5" style="13" customWidth="1"/>
    <col min="11789" max="11789" width="4.33203125" style="13" customWidth="1"/>
    <col min="11790" max="11790" width="12.44140625" style="13" customWidth="1"/>
    <col min="11791" max="11791" width="5" style="13" customWidth="1"/>
    <col min="11792" max="11792" width="4.33203125" style="13" customWidth="1"/>
    <col min="11793" max="11793" width="5.21875" style="13" customWidth="1"/>
    <col min="11794" max="11795" width="0" style="13" hidden="1" customWidth="1"/>
    <col min="11796" max="12032" width="9" style="13"/>
    <col min="12033" max="12033" width="0.77734375" style="13" customWidth="1"/>
    <col min="12034" max="12034" width="4.88671875" style="13" customWidth="1"/>
    <col min="12035" max="12035" width="0" style="13" hidden="1" customWidth="1"/>
    <col min="12036" max="12036" width="5.109375" style="13" customWidth="1"/>
    <col min="12037" max="12037" width="12.44140625" style="13" customWidth="1"/>
    <col min="12038" max="12038" width="5" style="13" customWidth="1"/>
    <col min="12039" max="12039" width="4.33203125" style="13" customWidth="1"/>
    <col min="12040" max="12040" width="12.44140625" style="13" customWidth="1"/>
    <col min="12041" max="12041" width="5" style="13" customWidth="1"/>
    <col min="12042" max="12042" width="4.33203125" style="13" customWidth="1"/>
    <col min="12043" max="12043" width="12.44140625" style="13" customWidth="1"/>
    <col min="12044" max="12044" width="5" style="13" customWidth="1"/>
    <col min="12045" max="12045" width="4.33203125" style="13" customWidth="1"/>
    <col min="12046" max="12046" width="12.44140625" style="13" customWidth="1"/>
    <col min="12047" max="12047" width="5" style="13" customWidth="1"/>
    <col min="12048" max="12048" width="4.33203125" style="13" customWidth="1"/>
    <col min="12049" max="12049" width="5.21875" style="13" customWidth="1"/>
    <col min="12050" max="12051" width="0" style="13" hidden="1" customWidth="1"/>
    <col min="12052" max="12288" width="9" style="13"/>
    <col min="12289" max="12289" width="0.77734375" style="13" customWidth="1"/>
    <col min="12290" max="12290" width="4.88671875" style="13" customWidth="1"/>
    <col min="12291" max="12291" width="0" style="13" hidden="1" customWidth="1"/>
    <col min="12292" max="12292" width="5.109375" style="13" customWidth="1"/>
    <col min="12293" max="12293" width="12.44140625" style="13" customWidth="1"/>
    <col min="12294" max="12294" width="5" style="13" customWidth="1"/>
    <col min="12295" max="12295" width="4.33203125" style="13" customWidth="1"/>
    <col min="12296" max="12296" width="12.44140625" style="13" customWidth="1"/>
    <col min="12297" max="12297" width="5" style="13" customWidth="1"/>
    <col min="12298" max="12298" width="4.33203125" style="13" customWidth="1"/>
    <col min="12299" max="12299" width="12.44140625" style="13" customWidth="1"/>
    <col min="12300" max="12300" width="5" style="13" customWidth="1"/>
    <col min="12301" max="12301" width="4.33203125" style="13" customWidth="1"/>
    <col min="12302" max="12302" width="12.44140625" style="13" customWidth="1"/>
    <col min="12303" max="12303" width="5" style="13" customWidth="1"/>
    <col min="12304" max="12304" width="4.33203125" style="13" customWidth="1"/>
    <col min="12305" max="12305" width="5.21875" style="13" customWidth="1"/>
    <col min="12306" max="12307" width="0" style="13" hidden="1" customWidth="1"/>
    <col min="12308" max="12544" width="9" style="13"/>
    <col min="12545" max="12545" width="0.77734375" style="13" customWidth="1"/>
    <col min="12546" max="12546" width="4.88671875" style="13" customWidth="1"/>
    <col min="12547" max="12547" width="0" style="13" hidden="1" customWidth="1"/>
    <col min="12548" max="12548" width="5.109375" style="13" customWidth="1"/>
    <col min="12549" max="12549" width="12.44140625" style="13" customWidth="1"/>
    <col min="12550" max="12550" width="5" style="13" customWidth="1"/>
    <col min="12551" max="12551" width="4.33203125" style="13" customWidth="1"/>
    <col min="12552" max="12552" width="12.44140625" style="13" customWidth="1"/>
    <col min="12553" max="12553" width="5" style="13" customWidth="1"/>
    <col min="12554" max="12554" width="4.33203125" style="13" customWidth="1"/>
    <col min="12555" max="12555" width="12.44140625" style="13" customWidth="1"/>
    <col min="12556" max="12556" width="5" style="13" customWidth="1"/>
    <col min="12557" max="12557" width="4.33203125" style="13" customWidth="1"/>
    <col min="12558" max="12558" width="12.44140625" style="13" customWidth="1"/>
    <col min="12559" max="12559" width="5" style="13" customWidth="1"/>
    <col min="12560" max="12560" width="4.33203125" style="13" customWidth="1"/>
    <col min="12561" max="12561" width="5.21875" style="13" customWidth="1"/>
    <col min="12562" max="12563" width="0" style="13" hidden="1" customWidth="1"/>
    <col min="12564" max="12800" width="9" style="13"/>
    <col min="12801" max="12801" width="0.77734375" style="13" customWidth="1"/>
    <col min="12802" max="12802" width="4.88671875" style="13" customWidth="1"/>
    <col min="12803" max="12803" width="0" style="13" hidden="1" customWidth="1"/>
    <col min="12804" max="12804" width="5.109375" style="13" customWidth="1"/>
    <col min="12805" max="12805" width="12.44140625" style="13" customWidth="1"/>
    <col min="12806" max="12806" width="5" style="13" customWidth="1"/>
    <col min="12807" max="12807" width="4.33203125" style="13" customWidth="1"/>
    <col min="12808" max="12808" width="12.44140625" style="13" customWidth="1"/>
    <col min="12809" max="12809" width="5" style="13" customWidth="1"/>
    <col min="12810" max="12810" width="4.33203125" style="13" customWidth="1"/>
    <col min="12811" max="12811" width="12.44140625" style="13" customWidth="1"/>
    <col min="12812" max="12812" width="5" style="13" customWidth="1"/>
    <col min="12813" max="12813" width="4.33203125" style="13" customWidth="1"/>
    <col min="12814" max="12814" width="12.44140625" style="13" customWidth="1"/>
    <col min="12815" max="12815" width="5" style="13" customWidth="1"/>
    <col min="12816" max="12816" width="4.33203125" style="13" customWidth="1"/>
    <col min="12817" max="12817" width="5.21875" style="13" customWidth="1"/>
    <col min="12818" max="12819" width="0" style="13" hidden="1" customWidth="1"/>
    <col min="12820" max="13056" width="9" style="13"/>
    <col min="13057" max="13057" width="0.77734375" style="13" customWidth="1"/>
    <col min="13058" max="13058" width="4.88671875" style="13" customWidth="1"/>
    <col min="13059" max="13059" width="0" style="13" hidden="1" customWidth="1"/>
    <col min="13060" max="13060" width="5.109375" style="13" customWidth="1"/>
    <col min="13061" max="13061" width="12.44140625" style="13" customWidth="1"/>
    <col min="13062" max="13062" width="5" style="13" customWidth="1"/>
    <col min="13063" max="13063" width="4.33203125" style="13" customWidth="1"/>
    <col min="13064" max="13064" width="12.44140625" style="13" customWidth="1"/>
    <col min="13065" max="13065" width="5" style="13" customWidth="1"/>
    <col min="13066" max="13066" width="4.33203125" style="13" customWidth="1"/>
    <col min="13067" max="13067" width="12.44140625" style="13" customWidth="1"/>
    <col min="13068" max="13068" width="5" style="13" customWidth="1"/>
    <col min="13069" max="13069" width="4.33203125" style="13" customWidth="1"/>
    <col min="13070" max="13070" width="12.44140625" style="13" customWidth="1"/>
    <col min="13071" max="13071" width="5" style="13" customWidth="1"/>
    <col min="13072" max="13072" width="4.33203125" style="13" customWidth="1"/>
    <col min="13073" max="13073" width="5.21875" style="13" customWidth="1"/>
    <col min="13074" max="13075" width="0" style="13" hidden="1" customWidth="1"/>
    <col min="13076" max="13312" width="9" style="13"/>
    <col min="13313" max="13313" width="0.77734375" style="13" customWidth="1"/>
    <col min="13314" max="13314" width="4.88671875" style="13" customWidth="1"/>
    <col min="13315" max="13315" width="0" style="13" hidden="1" customWidth="1"/>
    <col min="13316" max="13316" width="5.109375" style="13" customWidth="1"/>
    <col min="13317" max="13317" width="12.44140625" style="13" customWidth="1"/>
    <col min="13318" max="13318" width="5" style="13" customWidth="1"/>
    <col min="13319" max="13319" width="4.33203125" style="13" customWidth="1"/>
    <col min="13320" max="13320" width="12.44140625" style="13" customWidth="1"/>
    <col min="13321" max="13321" width="5" style="13" customWidth="1"/>
    <col min="13322" max="13322" width="4.33203125" style="13" customWidth="1"/>
    <col min="13323" max="13323" width="12.44140625" style="13" customWidth="1"/>
    <col min="13324" max="13324" width="5" style="13" customWidth="1"/>
    <col min="13325" max="13325" width="4.33203125" style="13" customWidth="1"/>
    <col min="13326" max="13326" width="12.44140625" style="13" customWidth="1"/>
    <col min="13327" max="13327" width="5" style="13" customWidth="1"/>
    <col min="13328" max="13328" width="4.33203125" style="13" customWidth="1"/>
    <col min="13329" max="13329" width="5.21875" style="13" customWidth="1"/>
    <col min="13330" max="13331" width="0" style="13" hidden="1" customWidth="1"/>
    <col min="13332" max="13568" width="9" style="13"/>
    <col min="13569" max="13569" width="0.77734375" style="13" customWidth="1"/>
    <col min="13570" max="13570" width="4.88671875" style="13" customWidth="1"/>
    <col min="13571" max="13571" width="0" style="13" hidden="1" customWidth="1"/>
    <col min="13572" max="13572" width="5.109375" style="13" customWidth="1"/>
    <col min="13573" max="13573" width="12.44140625" style="13" customWidth="1"/>
    <col min="13574" max="13574" width="5" style="13" customWidth="1"/>
    <col min="13575" max="13575" width="4.33203125" style="13" customWidth="1"/>
    <col min="13576" max="13576" width="12.44140625" style="13" customWidth="1"/>
    <col min="13577" max="13577" width="5" style="13" customWidth="1"/>
    <col min="13578" max="13578" width="4.33203125" style="13" customWidth="1"/>
    <col min="13579" max="13579" width="12.44140625" style="13" customWidth="1"/>
    <col min="13580" max="13580" width="5" style="13" customWidth="1"/>
    <col min="13581" max="13581" width="4.33203125" style="13" customWidth="1"/>
    <col min="13582" max="13582" width="12.44140625" style="13" customWidth="1"/>
    <col min="13583" max="13583" width="5" style="13" customWidth="1"/>
    <col min="13584" max="13584" width="4.33203125" style="13" customWidth="1"/>
    <col min="13585" max="13585" width="5.21875" style="13" customWidth="1"/>
    <col min="13586" max="13587" width="0" style="13" hidden="1" customWidth="1"/>
    <col min="13588" max="13824" width="9" style="13"/>
    <col min="13825" max="13825" width="0.77734375" style="13" customWidth="1"/>
    <col min="13826" max="13826" width="4.88671875" style="13" customWidth="1"/>
    <col min="13827" max="13827" width="0" style="13" hidden="1" customWidth="1"/>
    <col min="13828" max="13828" width="5.109375" style="13" customWidth="1"/>
    <col min="13829" max="13829" width="12.44140625" style="13" customWidth="1"/>
    <col min="13830" max="13830" width="5" style="13" customWidth="1"/>
    <col min="13831" max="13831" width="4.33203125" style="13" customWidth="1"/>
    <col min="13832" max="13832" width="12.44140625" style="13" customWidth="1"/>
    <col min="13833" max="13833" width="5" style="13" customWidth="1"/>
    <col min="13834" max="13834" width="4.33203125" style="13" customWidth="1"/>
    <col min="13835" max="13835" width="12.44140625" style="13" customWidth="1"/>
    <col min="13836" max="13836" width="5" style="13" customWidth="1"/>
    <col min="13837" max="13837" width="4.33203125" style="13" customWidth="1"/>
    <col min="13838" max="13838" width="12.44140625" style="13" customWidth="1"/>
    <col min="13839" max="13839" width="5" style="13" customWidth="1"/>
    <col min="13840" max="13840" width="4.33203125" style="13" customWidth="1"/>
    <col min="13841" max="13841" width="5.21875" style="13" customWidth="1"/>
    <col min="13842" max="13843" width="0" style="13" hidden="1" customWidth="1"/>
    <col min="13844" max="14080" width="9" style="13"/>
    <col min="14081" max="14081" width="0.77734375" style="13" customWidth="1"/>
    <col min="14082" max="14082" width="4.88671875" style="13" customWidth="1"/>
    <col min="14083" max="14083" width="0" style="13" hidden="1" customWidth="1"/>
    <col min="14084" max="14084" width="5.109375" style="13" customWidth="1"/>
    <col min="14085" max="14085" width="12.44140625" style="13" customWidth="1"/>
    <col min="14086" max="14086" width="5" style="13" customWidth="1"/>
    <col min="14087" max="14087" width="4.33203125" style="13" customWidth="1"/>
    <col min="14088" max="14088" width="12.44140625" style="13" customWidth="1"/>
    <col min="14089" max="14089" width="5" style="13" customWidth="1"/>
    <col min="14090" max="14090" width="4.33203125" style="13" customWidth="1"/>
    <col min="14091" max="14091" width="12.44140625" style="13" customWidth="1"/>
    <col min="14092" max="14092" width="5" style="13" customWidth="1"/>
    <col min="14093" max="14093" width="4.33203125" style="13" customWidth="1"/>
    <col min="14094" max="14094" width="12.44140625" style="13" customWidth="1"/>
    <col min="14095" max="14095" width="5" style="13" customWidth="1"/>
    <col min="14096" max="14096" width="4.33203125" style="13" customWidth="1"/>
    <col min="14097" max="14097" width="5.21875" style="13" customWidth="1"/>
    <col min="14098" max="14099" width="0" style="13" hidden="1" customWidth="1"/>
    <col min="14100" max="14336" width="9" style="13"/>
    <col min="14337" max="14337" width="0.77734375" style="13" customWidth="1"/>
    <col min="14338" max="14338" width="4.88671875" style="13" customWidth="1"/>
    <col min="14339" max="14339" width="0" style="13" hidden="1" customWidth="1"/>
    <col min="14340" max="14340" width="5.109375" style="13" customWidth="1"/>
    <col min="14341" max="14341" width="12.44140625" style="13" customWidth="1"/>
    <col min="14342" max="14342" width="5" style="13" customWidth="1"/>
    <col min="14343" max="14343" width="4.33203125" style="13" customWidth="1"/>
    <col min="14344" max="14344" width="12.44140625" style="13" customWidth="1"/>
    <col min="14345" max="14345" width="5" style="13" customWidth="1"/>
    <col min="14346" max="14346" width="4.33203125" style="13" customWidth="1"/>
    <col min="14347" max="14347" width="12.44140625" style="13" customWidth="1"/>
    <col min="14348" max="14348" width="5" style="13" customWidth="1"/>
    <col min="14349" max="14349" width="4.33203125" style="13" customWidth="1"/>
    <col min="14350" max="14350" width="12.44140625" style="13" customWidth="1"/>
    <col min="14351" max="14351" width="5" style="13" customWidth="1"/>
    <col min="14352" max="14352" width="4.33203125" style="13" customWidth="1"/>
    <col min="14353" max="14353" width="5.21875" style="13" customWidth="1"/>
    <col min="14354" max="14355" width="0" style="13" hidden="1" customWidth="1"/>
    <col min="14356" max="14592" width="9" style="13"/>
    <col min="14593" max="14593" width="0.77734375" style="13" customWidth="1"/>
    <col min="14594" max="14594" width="4.88671875" style="13" customWidth="1"/>
    <col min="14595" max="14595" width="0" style="13" hidden="1" customWidth="1"/>
    <col min="14596" max="14596" width="5.109375" style="13" customWidth="1"/>
    <col min="14597" max="14597" width="12.44140625" style="13" customWidth="1"/>
    <col min="14598" max="14598" width="5" style="13" customWidth="1"/>
    <col min="14599" max="14599" width="4.33203125" style="13" customWidth="1"/>
    <col min="14600" max="14600" width="12.44140625" style="13" customWidth="1"/>
    <col min="14601" max="14601" width="5" style="13" customWidth="1"/>
    <col min="14602" max="14602" width="4.33203125" style="13" customWidth="1"/>
    <col min="14603" max="14603" width="12.44140625" style="13" customWidth="1"/>
    <col min="14604" max="14604" width="5" style="13" customWidth="1"/>
    <col min="14605" max="14605" width="4.33203125" style="13" customWidth="1"/>
    <col min="14606" max="14606" width="12.44140625" style="13" customWidth="1"/>
    <col min="14607" max="14607" width="5" style="13" customWidth="1"/>
    <col min="14608" max="14608" width="4.33203125" style="13" customWidth="1"/>
    <col min="14609" max="14609" width="5.21875" style="13" customWidth="1"/>
    <col min="14610" max="14611" width="0" style="13" hidden="1" customWidth="1"/>
    <col min="14612" max="14848" width="9" style="13"/>
    <col min="14849" max="14849" width="0.77734375" style="13" customWidth="1"/>
    <col min="14850" max="14850" width="4.88671875" style="13" customWidth="1"/>
    <col min="14851" max="14851" width="0" style="13" hidden="1" customWidth="1"/>
    <col min="14852" max="14852" width="5.109375" style="13" customWidth="1"/>
    <col min="14853" max="14853" width="12.44140625" style="13" customWidth="1"/>
    <col min="14854" max="14854" width="5" style="13" customWidth="1"/>
    <col min="14855" max="14855" width="4.33203125" style="13" customWidth="1"/>
    <col min="14856" max="14856" width="12.44140625" style="13" customWidth="1"/>
    <col min="14857" max="14857" width="5" style="13" customWidth="1"/>
    <col min="14858" max="14858" width="4.33203125" style="13" customWidth="1"/>
    <col min="14859" max="14859" width="12.44140625" style="13" customWidth="1"/>
    <col min="14860" max="14860" width="5" style="13" customWidth="1"/>
    <col min="14861" max="14861" width="4.33203125" style="13" customWidth="1"/>
    <col min="14862" max="14862" width="12.44140625" style="13" customWidth="1"/>
    <col min="14863" max="14863" width="5" style="13" customWidth="1"/>
    <col min="14864" max="14864" width="4.33203125" style="13" customWidth="1"/>
    <col min="14865" max="14865" width="5.21875" style="13" customWidth="1"/>
    <col min="14866" max="14867" width="0" style="13" hidden="1" customWidth="1"/>
    <col min="14868" max="15104" width="9" style="13"/>
    <col min="15105" max="15105" width="0.77734375" style="13" customWidth="1"/>
    <col min="15106" max="15106" width="4.88671875" style="13" customWidth="1"/>
    <col min="15107" max="15107" width="0" style="13" hidden="1" customWidth="1"/>
    <col min="15108" max="15108" width="5.109375" style="13" customWidth="1"/>
    <col min="15109" max="15109" width="12.44140625" style="13" customWidth="1"/>
    <col min="15110" max="15110" width="5" style="13" customWidth="1"/>
    <col min="15111" max="15111" width="4.33203125" style="13" customWidth="1"/>
    <col min="15112" max="15112" width="12.44140625" style="13" customWidth="1"/>
    <col min="15113" max="15113" width="5" style="13" customWidth="1"/>
    <col min="15114" max="15114" width="4.33203125" style="13" customWidth="1"/>
    <col min="15115" max="15115" width="12.44140625" style="13" customWidth="1"/>
    <col min="15116" max="15116" width="5" style="13" customWidth="1"/>
    <col min="15117" max="15117" width="4.33203125" style="13" customWidth="1"/>
    <col min="15118" max="15118" width="12.44140625" style="13" customWidth="1"/>
    <col min="15119" max="15119" width="5" style="13" customWidth="1"/>
    <col min="15120" max="15120" width="4.33203125" style="13" customWidth="1"/>
    <col min="15121" max="15121" width="5.21875" style="13" customWidth="1"/>
    <col min="15122" max="15123" width="0" style="13" hidden="1" customWidth="1"/>
    <col min="15124" max="15360" width="9" style="13"/>
    <col min="15361" max="15361" width="0.77734375" style="13" customWidth="1"/>
    <col min="15362" max="15362" width="4.88671875" style="13" customWidth="1"/>
    <col min="15363" max="15363" width="0" style="13" hidden="1" customWidth="1"/>
    <col min="15364" max="15364" width="5.109375" style="13" customWidth="1"/>
    <col min="15365" max="15365" width="12.44140625" style="13" customWidth="1"/>
    <col min="15366" max="15366" width="5" style="13" customWidth="1"/>
    <col min="15367" max="15367" width="4.33203125" style="13" customWidth="1"/>
    <col min="15368" max="15368" width="12.44140625" style="13" customWidth="1"/>
    <col min="15369" max="15369" width="5" style="13" customWidth="1"/>
    <col min="15370" max="15370" width="4.33203125" style="13" customWidth="1"/>
    <col min="15371" max="15371" width="12.44140625" style="13" customWidth="1"/>
    <col min="15372" max="15372" width="5" style="13" customWidth="1"/>
    <col min="15373" max="15373" width="4.33203125" style="13" customWidth="1"/>
    <col min="15374" max="15374" width="12.44140625" style="13" customWidth="1"/>
    <col min="15375" max="15375" width="5" style="13" customWidth="1"/>
    <col min="15376" max="15376" width="4.33203125" style="13" customWidth="1"/>
    <col min="15377" max="15377" width="5.21875" style="13" customWidth="1"/>
    <col min="15378" max="15379" width="0" style="13" hidden="1" customWidth="1"/>
    <col min="15380" max="15616" width="9" style="13"/>
    <col min="15617" max="15617" width="0.77734375" style="13" customWidth="1"/>
    <col min="15618" max="15618" width="4.88671875" style="13" customWidth="1"/>
    <col min="15619" max="15619" width="0" style="13" hidden="1" customWidth="1"/>
    <col min="15620" max="15620" width="5.109375" style="13" customWidth="1"/>
    <col min="15621" max="15621" width="12.44140625" style="13" customWidth="1"/>
    <col min="15622" max="15622" width="5" style="13" customWidth="1"/>
    <col min="15623" max="15623" width="4.33203125" style="13" customWidth="1"/>
    <col min="15624" max="15624" width="12.44140625" style="13" customWidth="1"/>
    <col min="15625" max="15625" width="5" style="13" customWidth="1"/>
    <col min="15626" max="15626" width="4.33203125" style="13" customWidth="1"/>
    <col min="15627" max="15627" width="12.44140625" style="13" customWidth="1"/>
    <col min="15628" max="15628" width="5" style="13" customWidth="1"/>
    <col min="15629" max="15629" width="4.33203125" style="13" customWidth="1"/>
    <col min="15630" max="15630" width="12.44140625" style="13" customWidth="1"/>
    <col min="15631" max="15631" width="5" style="13" customWidth="1"/>
    <col min="15632" max="15632" width="4.33203125" style="13" customWidth="1"/>
    <col min="15633" max="15633" width="5.21875" style="13" customWidth="1"/>
    <col min="15634" max="15635" width="0" style="13" hidden="1" customWidth="1"/>
    <col min="15636" max="15872" width="9" style="13"/>
    <col min="15873" max="15873" width="0.77734375" style="13" customWidth="1"/>
    <col min="15874" max="15874" width="4.88671875" style="13" customWidth="1"/>
    <col min="15875" max="15875" width="0" style="13" hidden="1" customWidth="1"/>
    <col min="15876" max="15876" width="5.109375" style="13" customWidth="1"/>
    <col min="15877" max="15877" width="12.44140625" style="13" customWidth="1"/>
    <col min="15878" max="15878" width="5" style="13" customWidth="1"/>
    <col min="15879" max="15879" width="4.33203125" style="13" customWidth="1"/>
    <col min="15880" max="15880" width="12.44140625" style="13" customWidth="1"/>
    <col min="15881" max="15881" width="5" style="13" customWidth="1"/>
    <col min="15882" max="15882" width="4.33203125" style="13" customWidth="1"/>
    <col min="15883" max="15883" width="12.44140625" style="13" customWidth="1"/>
    <col min="15884" max="15884" width="5" style="13" customWidth="1"/>
    <col min="15885" max="15885" width="4.33203125" style="13" customWidth="1"/>
    <col min="15886" max="15886" width="12.44140625" style="13" customWidth="1"/>
    <col min="15887" max="15887" width="5" style="13" customWidth="1"/>
    <col min="15888" max="15888" width="4.33203125" style="13" customWidth="1"/>
    <col min="15889" max="15889" width="5.21875" style="13" customWidth="1"/>
    <col min="15890" max="15891" width="0" style="13" hidden="1" customWidth="1"/>
    <col min="15892" max="16128" width="9" style="13"/>
    <col min="16129" max="16129" width="0.77734375" style="13" customWidth="1"/>
    <col min="16130" max="16130" width="4.88671875" style="13" customWidth="1"/>
    <col min="16131" max="16131" width="0" style="13" hidden="1" customWidth="1"/>
    <col min="16132" max="16132" width="5.109375" style="13" customWidth="1"/>
    <col min="16133" max="16133" width="12.44140625" style="13" customWidth="1"/>
    <col min="16134" max="16134" width="5" style="13" customWidth="1"/>
    <col min="16135" max="16135" width="4.33203125" style="13" customWidth="1"/>
    <col min="16136" max="16136" width="12.44140625" style="13" customWidth="1"/>
    <col min="16137" max="16137" width="5" style="13" customWidth="1"/>
    <col min="16138" max="16138" width="4.33203125" style="13" customWidth="1"/>
    <col min="16139" max="16139" width="12.44140625" style="13" customWidth="1"/>
    <col min="16140" max="16140" width="5" style="13" customWidth="1"/>
    <col min="16141" max="16141" width="4.33203125" style="13" customWidth="1"/>
    <col min="16142" max="16142" width="12.44140625" style="13" customWidth="1"/>
    <col min="16143" max="16143" width="5" style="13" customWidth="1"/>
    <col min="16144" max="16144" width="4.33203125" style="13" customWidth="1"/>
    <col min="16145" max="16145" width="5.21875" style="13" customWidth="1"/>
    <col min="16146" max="16147" width="0" style="13" hidden="1" customWidth="1"/>
    <col min="16148" max="16384" width="9" style="13"/>
  </cols>
  <sheetData>
    <row r="1" spans="2:21" s="1" customFormat="1" ht="33">
      <c r="B1" s="514" t="str">
        <f>三菜!$B$1</f>
        <v>D19-6 嘉義縣六腳鄉六嘉國中 109學年度第1學期第14週午餐午餐食譜設計</v>
      </c>
      <c r="C1" s="514"/>
      <c r="D1" s="514"/>
      <c r="E1" s="514"/>
      <c r="F1" s="514"/>
      <c r="G1" s="514"/>
      <c r="H1" s="514"/>
      <c r="I1" s="514"/>
      <c r="J1" s="514"/>
      <c r="K1" s="514"/>
      <c r="L1" s="514"/>
      <c r="M1" s="514"/>
      <c r="N1" s="514"/>
      <c r="O1" s="514"/>
      <c r="P1" s="514"/>
      <c r="Q1" s="514"/>
      <c r="R1" s="514"/>
    </row>
    <row r="2" spans="2:21" s="1" customFormat="1" ht="18.75" customHeight="1" thickBot="1">
      <c r="B2" s="474" t="s">
        <v>191</v>
      </c>
      <c r="C2" s="475"/>
      <c r="D2" s="16"/>
      <c r="E2" s="16"/>
      <c r="F2" s="205"/>
      <c r="G2" s="16"/>
      <c r="H2" s="16"/>
      <c r="I2" s="205"/>
      <c r="J2" s="16"/>
      <c r="K2" s="16"/>
      <c r="L2" s="205"/>
      <c r="M2" s="16"/>
      <c r="O2" s="17"/>
      <c r="R2" s="17"/>
    </row>
    <row r="3" spans="2:21" s="2" customFormat="1" ht="45.6">
      <c r="B3" s="201" t="str">
        <f>三菜!B3</f>
        <v>日期</v>
      </c>
      <c r="C3" s="204" t="str">
        <f>三菜!C3</f>
        <v>星期</v>
      </c>
      <c r="D3" s="202" t="str">
        <f>三菜!D3</f>
        <v>主食</v>
      </c>
      <c r="E3" s="517" t="str">
        <f>三菜!E3</f>
        <v>主菜</v>
      </c>
      <c r="F3" s="518"/>
      <c r="G3" s="519"/>
      <c r="H3" s="517" t="str">
        <f>三菜!H3</f>
        <v>副菜</v>
      </c>
      <c r="I3" s="518"/>
      <c r="J3" s="519"/>
      <c r="K3" s="517" t="str">
        <f>三菜!K3</f>
        <v>副菜</v>
      </c>
      <c r="L3" s="518"/>
      <c r="M3" s="519"/>
      <c r="N3" s="517" t="str">
        <f>三菜!N3</f>
        <v>湯</v>
      </c>
      <c r="O3" s="518"/>
      <c r="P3" s="519"/>
      <c r="Q3" s="202" t="str">
        <f>三菜!Q3</f>
        <v>水果</v>
      </c>
      <c r="R3" s="476"/>
      <c r="S3" s="477">
        <f>三菜!S3</f>
        <v>0</v>
      </c>
      <c r="T3" s="478">
        <f>三菜!T3</f>
        <v>0</v>
      </c>
      <c r="U3" s="479"/>
    </row>
    <row r="4" spans="2:21" s="3" customFormat="1" ht="19.5" customHeight="1">
      <c r="B4" s="5">
        <f>三菜!B4</f>
        <v>11</v>
      </c>
      <c r="C4" s="511">
        <f>三菜!C4</f>
        <v>0</v>
      </c>
      <c r="D4" s="526" t="str">
        <f>三菜!D4</f>
        <v>白米飯</v>
      </c>
      <c r="E4" s="529" t="str">
        <f>三菜!E4</f>
        <v>沙茶雞翅</v>
      </c>
      <c r="F4" s="530"/>
      <c r="G4" s="531"/>
      <c r="H4" s="529" t="str">
        <f>三菜!H4</f>
        <v>食神滷味</v>
      </c>
      <c r="I4" s="530"/>
      <c r="J4" s="531"/>
      <c r="K4" s="529" t="str">
        <f>三菜!K4</f>
        <v>炒油菜</v>
      </c>
      <c r="L4" s="530"/>
      <c r="M4" s="531"/>
      <c r="N4" s="529" t="str">
        <f>三菜!N4</f>
        <v>玉米蛋花濃湯</v>
      </c>
      <c r="O4" s="530"/>
      <c r="P4" s="531"/>
      <c r="Q4" s="526">
        <f>三菜!Q4</f>
        <v>0</v>
      </c>
      <c r="R4" s="480" t="str">
        <f>三菜!R4</f>
        <v>醣類：</v>
      </c>
      <c r="S4" s="481">
        <f>三菜!S4</f>
        <v>0</v>
      </c>
      <c r="T4" s="480" t="str">
        <f>三菜!T5</f>
        <v>全穀雜糧類</v>
      </c>
      <c r="U4" s="482" t="str">
        <f>三菜!U5</f>
        <v>4.4份</v>
      </c>
    </row>
    <row r="5" spans="2:21" s="3" customFormat="1" ht="19.5" customHeight="1">
      <c r="B5" s="5" t="str">
        <f>三菜!B5</f>
        <v>月</v>
      </c>
      <c r="C5" s="512"/>
      <c r="D5" s="537"/>
      <c r="E5" s="209" t="str">
        <f>三菜!E5</f>
        <v>三節翅**CAS</v>
      </c>
      <c r="F5" s="219">
        <f>三菜!F5</f>
        <v>234</v>
      </c>
      <c r="G5" s="211" t="str">
        <f>三菜!G5</f>
        <v>支</v>
      </c>
      <c r="H5" s="218" t="str">
        <f>三菜!H5</f>
        <v>白蘿蔔中丁</v>
      </c>
      <c r="I5" s="219">
        <f>三菜!I5</f>
        <v>11</v>
      </c>
      <c r="J5" s="211" t="str">
        <f>三菜!J5</f>
        <v>Kg</v>
      </c>
      <c r="K5" s="218" t="str">
        <f>三菜!K5</f>
        <v>油菜(切)</v>
      </c>
      <c r="L5" s="219">
        <f>三菜!L5</f>
        <v>17</v>
      </c>
      <c r="M5" s="211" t="str">
        <f>三菜!M5</f>
        <v>Kg</v>
      </c>
      <c r="N5" s="218" t="str">
        <f>三菜!N5</f>
        <v>蛋(10粒/盒/約0.6k)</v>
      </c>
      <c r="O5" s="219">
        <f>三菜!O5</f>
        <v>5</v>
      </c>
      <c r="P5" s="211" t="str">
        <f>三菜!P5</f>
        <v>盒</v>
      </c>
      <c r="Q5" s="532"/>
      <c r="R5" s="483" t="str">
        <f>三菜!R5</f>
        <v>73.4 g</v>
      </c>
      <c r="S5" s="481">
        <f>三菜!S5</f>
        <v>0</v>
      </c>
      <c r="T5" s="480" t="str">
        <f>三菜!T7</f>
        <v>豆魚蛋肉類</v>
      </c>
      <c r="U5" s="482" t="str">
        <f>三菜!U7</f>
        <v>3.2份</v>
      </c>
    </row>
    <row r="6" spans="2:21" s="3" customFormat="1" ht="19.5" customHeight="1">
      <c r="B6" s="5">
        <f>三菜!B6</f>
        <v>30</v>
      </c>
      <c r="C6" s="512"/>
      <c r="D6" s="537"/>
      <c r="E6" s="212">
        <f>三菜!E6</f>
        <v>0</v>
      </c>
      <c r="F6" s="208">
        <f>三菜!F6</f>
        <v>0</v>
      </c>
      <c r="G6" s="213">
        <f>三菜!G6</f>
        <v>0</v>
      </c>
      <c r="H6" s="212" t="str">
        <f>三菜!H6</f>
        <v>紅蘿蔔中丁</v>
      </c>
      <c r="I6" s="208">
        <f>三菜!I6</f>
        <v>3</v>
      </c>
      <c r="J6" s="213" t="str">
        <f>三菜!J6</f>
        <v>Kg</v>
      </c>
      <c r="K6" s="212" t="str">
        <f>三菜!K6</f>
        <v>薑絲</v>
      </c>
      <c r="L6" s="208">
        <f>三菜!L6</f>
        <v>0.2</v>
      </c>
      <c r="M6" s="213" t="str">
        <f>三菜!M6</f>
        <v>Kg</v>
      </c>
      <c r="N6" s="212" t="str">
        <f>三菜!N6</f>
        <v>玉米粒</v>
      </c>
      <c r="O6" s="208">
        <f>三菜!O6</f>
        <v>3</v>
      </c>
      <c r="P6" s="213" t="str">
        <f>三菜!P6</f>
        <v>Kg</v>
      </c>
      <c r="Q6" s="532"/>
      <c r="R6" s="480" t="str">
        <f>三菜!R6</f>
        <v>脂肪：</v>
      </c>
      <c r="S6" s="481">
        <f>三菜!S6</f>
        <v>0</v>
      </c>
      <c r="T6" s="480" t="str">
        <f>三菜!T8</f>
        <v>蔬菜類</v>
      </c>
      <c r="U6" s="482" t="str">
        <f>三菜!U8</f>
        <v>1.4份</v>
      </c>
    </row>
    <row r="7" spans="2:21" s="3" customFormat="1" ht="19.5" customHeight="1">
      <c r="B7" s="5" t="str">
        <f>三菜!B7</f>
        <v>日</v>
      </c>
      <c r="C7" s="512"/>
      <c r="D7" s="537"/>
      <c r="E7" s="212">
        <f>三菜!E7</f>
        <v>0</v>
      </c>
      <c r="F7" s="208">
        <f>三菜!F7</f>
        <v>0</v>
      </c>
      <c r="G7" s="213">
        <f>三菜!G7</f>
        <v>0</v>
      </c>
      <c r="H7" s="220" t="str">
        <f>三菜!H7</f>
        <v>手工肉羹</v>
      </c>
      <c r="I7" s="208">
        <f>三菜!I7</f>
        <v>2</v>
      </c>
      <c r="J7" s="213" t="str">
        <f>三菜!J7</f>
        <v>Kg</v>
      </c>
      <c r="K7" s="220">
        <f>三菜!K7</f>
        <v>0</v>
      </c>
      <c r="L7" s="208">
        <f>三菜!L7</f>
        <v>0</v>
      </c>
      <c r="M7" s="213">
        <f>三菜!M7</f>
        <v>0</v>
      </c>
      <c r="N7" s="220" t="str">
        <f>三菜!N7</f>
        <v>豬大骨*溫</v>
      </c>
      <c r="O7" s="208">
        <f>三菜!O7</f>
        <v>2</v>
      </c>
      <c r="P7" s="213" t="str">
        <f>三菜!P7</f>
        <v>Kg</v>
      </c>
      <c r="Q7" s="532"/>
      <c r="R7" s="483" t="str">
        <f>三菜!R7</f>
        <v>32.5 g</v>
      </c>
      <c r="S7" s="481">
        <f>三菜!S7</f>
        <v>0</v>
      </c>
      <c r="T7" s="480" t="str">
        <f>三菜!T9</f>
        <v>水果類</v>
      </c>
      <c r="U7" s="482" t="s">
        <v>193</v>
      </c>
    </row>
    <row r="8" spans="2:21" s="3" customFormat="1" ht="19.5" customHeight="1">
      <c r="B8" s="508" t="str">
        <f>三菜!B8</f>
        <v>星期一</v>
      </c>
      <c r="C8" s="512"/>
      <c r="D8" s="537"/>
      <c r="E8" s="212">
        <f>三菜!E8</f>
        <v>0</v>
      </c>
      <c r="F8" s="208">
        <f>三菜!F8</f>
        <v>0</v>
      </c>
      <c r="G8" s="213">
        <f>三菜!G8</f>
        <v>0</v>
      </c>
      <c r="H8" s="212" t="str">
        <f>三菜!H8</f>
        <v>豆干切角</v>
      </c>
      <c r="I8" s="208">
        <f>三菜!I8</f>
        <v>2</v>
      </c>
      <c r="J8" s="213" t="str">
        <f>三菜!J8</f>
        <v>Kg</v>
      </c>
      <c r="K8" s="212">
        <f>三菜!K8</f>
        <v>0</v>
      </c>
      <c r="L8" s="208">
        <f>三菜!L8</f>
        <v>0</v>
      </c>
      <c r="M8" s="213">
        <f>三菜!M8</f>
        <v>0</v>
      </c>
      <c r="N8" s="212">
        <f>三菜!N8</f>
        <v>0</v>
      </c>
      <c r="O8" s="208">
        <f>三菜!O8</f>
        <v>0</v>
      </c>
      <c r="P8" s="213">
        <f>三菜!P8</f>
        <v>0</v>
      </c>
      <c r="Q8" s="532"/>
      <c r="R8" s="480" t="str">
        <f>三菜!R8</f>
        <v>蛋白質：</v>
      </c>
      <c r="S8" s="481">
        <f>三菜!S8</f>
        <v>0</v>
      </c>
      <c r="T8" s="480" t="str">
        <f>三菜!T10</f>
        <v>油脂與堅果種子類</v>
      </c>
      <c r="U8" s="482" t="str">
        <f>三菜!U10</f>
        <v>3.1份</v>
      </c>
    </row>
    <row r="9" spans="2:21" s="3" customFormat="1" ht="19.5" customHeight="1">
      <c r="B9" s="508"/>
      <c r="C9" s="513"/>
      <c r="D9" s="537"/>
      <c r="E9" s="212">
        <f>三菜!E9</f>
        <v>0</v>
      </c>
      <c r="F9" s="208">
        <f>三菜!F9</f>
        <v>0</v>
      </c>
      <c r="G9" s="213">
        <f>三菜!G9</f>
        <v>0</v>
      </c>
      <c r="H9" s="212" t="str">
        <f>三菜!H9</f>
        <v>海帶結</v>
      </c>
      <c r="I9" s="208">
        <f>三菜!I9</f>
        <v>1</v>
      </c>
      <c r="J9" s="213" t="str">
        <f>三菜!J9</f>
        <v>Kg</v>
      </c>
      <c r="K9" s="212">
        <f>三菜!K9</f>
        <v>0</v>
      </c>
      <c r="L9" s="208">
        <f>三菜!L9</f>
        <v>0</v>
      </c>
      <c r="M9" s="213">
        <f>三菜!M9</f>
        <v>0</v>
      </c>
      <c r="N9" s="212">
        <f>三菜!N9</f>
        <v>0</v>
      </c>
      <c r="O9" s="208">
        <f>三菜!O9</f>
        <v>0</v>
      </c>
      <c r="P9" s="213">
        <f>三菜!P9</f>
        <v>0</v>
      </c>
      <c r="Q9" s="532"/>
      <c r="R9" s="483" t="str">
        <f>三菜!R9</f>
        <v>32.4 g</v>
      </c>
      <c r="S9" s="481">
        <f>三菜!S9</f>
        <v>0</v>
      </c>
      <c r="T9" s="480" t="str">
        <f>三菜!T6</f>
        <v>乳品類</v>
      </c>
      <c r="U9" s="482" t="str">
        <f>三菜!U6</f>
        <v>0.0份</v>
      </c>
    </row>
    <row r="10" spans="2:21" s="3" customFormat="1" ht="19.8">
      <c r="B10" s="509"/>
      <c r="C10" s="9">
        <f>三菜!C10</f>
        <v>0</v>
      </c>
      <c r="D10" s="537"/>
      <c r="E10" s="212">
        <f>三菜!E10</f>
        <v>0</v>
      </c>
      <c r="F10" s="208">
        <f>三菜!F10</f>
        <v>0</v>
      </c>
      <c r="G10" s="213">
        <f>三菜!G10</f>
        <v>0</v>
      </c>
      <c r="H10" s="212" t="str">
        <f>三菜!H10</f>
        <v>薑片</v>
      </c>
      <c r="I10" s="208">
        <f>三菜!I10</f>
        <v>0.3</v>
      </c>
      <c r="J10" s="213" t="str">
        <f>三菜!J10</f>
        <v>Kg</v>
      </c>
      <c r="K10" s="212">
        <f>三菜!K10</f>
        <v>0</v>
      </c>
      <c r="L10" s="208">
        <f>三菜!L10</f>
        <v>0</v>
      </c>
      <c r="M10" s="213">
        <f>三菜!M10</f>
        <v>0</v>
      </c>
      <c r="N10" s="212">
        <f>三菜!N10</f>
        <v>0</v>
      </c>
      <c r="O10" s="208">
        <f>三菜!O10</f>
        <v>0</v>
      </c>
      <c r="P10" s="213">
        <f>三菜!P10</f>
        <v>0</v>
      </c>
      <c r="Q10" s="532"/>
      <c r="R10" s="480" t="str">
        <f>三菜!R10</f>
        <v>熱量：</v>
      </c>
      <c r="S10" s="481">
        <f>三菜!S10</f>
        <v>0</v>
      </c>
      <c r="T10" s="480">
        <f>三菜!T11</f>
        <v>0</v>
      </c>
      <c r="U10" s="482">
        <f>三菜!U11</f>
        <v>0</v>
      </c>
    </row>
    <row r="11" spans="2:21" s="3" customFormat="1" ht="19.8">
      <c r="B11" s="8" t="str">
        <f>三菜!B11</f>
        <v>餐數</v>
      </c>
      <c r="C11" s="18">
        <f>三菜!C11</f>
        <v>0</v>
      </c>
      <c r="D11" s="537"/>
      <c r="E11" s="212">
        <f>三菜!E11</f>
        <v>0</v>
      </c>
      <c r="F11" s="208">
        <f>三菜!F11</f>
        <v>0</v>
      </c>
      <c r="G11" s="213">
        <f>三菜!G11</f>
        <v>0</v>
      </c>
      <c r="H11" s="212">
        <f>三菜!H11</f>
        <v>0</v>
      </c>
      <c r="I11" s="208">
        <f>三菜!I11</f>
        <v>0</v>
      </c>
      <c r="J11" s="213">
        <f>三菜!J11</f>
        <v>0</v>
      </c>
      <c r="K11" s="212">
        <f>三菜!K11</f>
        <v>0</v>
      </c>
      <c r="L11" s="208">
        <f>三菜!L11</f>
        <v>0</v>
      </c>
      <c r="M11" s="213">
        <f>三菜!M11</f>
        <v>0</v>
      </c>
      <c r="N11" s="212">
        <f>三菜!N11</f>
        <v>0</v>
      </c>
      <c r="O11" s="208">
        <f>三菜!O11</f>
        <v>0</v>
      </c>
      <c r="P11" s="213">
        <f>三菜!P11</f>
        <v>0</v>
      </c>
      <c r="Q11" s="532"/>
      <c r="R11" s="483" t="str">
        <f>三菜!R11</f>
        <v>715大卡</v>
      </c>
      <c r="S11" s="481">
        <f>三菜!S11</f>
        <v>0</v>
      </c>
      <c r="T11" s="480"/>
      <c r="U11" s="482">
        <f>三菜!U12</f>
        <v>0</v>
      </c>
    </row>
    <row r="12" spans="2:21" s="3" customFormat="1" ht="19.8">
      <c r="B12" s="19">
        <f>三菜!B12</f>
        <v>226</v>
      </c>
      <c r="C12" s="10">
        <f>三菜!C12</f>
        <v>0</v>
      </c>
      <c r="D12" s="538"/>
      <c r="E12" s="215">
        <f>三菜!E12</f>
        <v>0</v>
      </c>
      <c r="F12" s="216">
        <f>三菜!F12</f>
        <v>0</v>
      </c>
      <c r="G12" s="217">
        <f>三菜!G12</f>
        <v>0</v>
      </c>
      <c r="H12" s="215">
        <f>三菜!H12</f>
        <v>0</v>
      </c>
      <c r="I12" s="216">
        <f>三菜!I12</f>
        <v>0</v>
      </c>
      <c r="J12" s="217">
        <f>三菜!J12</f>
        <v>0</v>
      </c>
      <c r="K12" s="215">
        <f>三菜!K12</f>
        <v>0</v>
      </c>
      <c r="L12" s="216">
        <f>三菜!L12</f>
        <v>0</v>
      </c>
      <c r="M12" s="217">
        <f>三菜!M12</f>
        <v>0</v>
      </c>
      <c r="N12" s="215">
        <f>三菜!N12</f>
        <v>0</v>
      </c>
      <c r="O12" s="216">
        <f>三菜!O12</f>
        <v>0</v>
      </c>
      <c r="P12" s="217">
        <f>三菜!P12</f>
        <v>0</v>
      </c>
      <c r="Q12" s="533"/>
      <c r="R12" s="484">
        <f>三菜!R12</f>
        <v>0</v>
      </c>
      <c r="S12" s="481">
        <f>三菜!S12</f>
        <v>0</v>
      </c>
      <c r="T12" s="485" t="str">
        <f>R10</f>
        <v>熱量：</v>
      </c>
      <c r="U12" s="486" t="str">
        <f>R11</f>
        <v>715大卡</v>
      </c>
    </row>
    <row r="13" spans="2:21" s="3" customFormat="1" ht="19.8">
      <c r="B13" s="5">
        <f>三菜!B13</f>
        <v>12</v>
      </c>
      <c r="C13" s="511">
        <f>三菜!C13</f>
        <v>0</v>
      </c>
      <c r="D13" s="525" t="str">
        <f>三菜!D13</f>
        <v>地瓜飯</v>
      </c>
      <c r="E13" s="534" t="str">
        <f>三菜!E13</f>
        <v>滷肉飯</v>
      </c>
      <c r="F13" s="535"/>
      <c r="G13" s="536"/>
      <c r="H13" s="534" t="str">
        <f>三菜!H13</f>
        <v>海帶拌三絲</v>
      </c>
      <c r="I13" s="535"/>
      <c r="J13" s="536"/>
      <c r="K13" s="534" t="str">
        <f>三菜!K13</f>
        <v>炒高麗菜</v>
      </c>
      <c r="L13" s="535"/>
      <c r="M13" s="536"/>
      <c r="N13" s="534" t="str">
        <f>三菜!N13</f>
        <v>榨菜肉絲湯</v>
      </c>
      <c r="O13" s="535"/>
      <c r="P13" s="536"/>
      <c r="Q13" s="525" t="str">
        <f>三菜!Q13</f>
        <v>柳丁</v>
      </c>
      <c r="R13" s="487" t="str">
        <f>三菜!R13</f>
        <v>醣類：</v>
      </c>
      <c r="S13" s="481">
        <f>三菜!S13</f>
        <v>0</v>
      </c>
      <c r="T13" s="480" t="str">
        <f>三菜!T14</f>
        <v>全穀雜糧類</v>
      </c>
      <c r="U13" s="482" t="str">
        <f>三菜!U14</f>
        <v>4.1份</v>
      </c>
    </row>
    <row r="14" spans="2:21" s="3" customFormat="1" ht="19.8">
      <c r="B14" s="5" t="str">
        <f>三菜!B14</f>
        <v>月</v>
      </c>
      <c r="C14" s="512"/>
      <c r="D14" s="526"/>
      <c r="E14" s="209" t="str">
        <f>三菜!E14</f>
        <v>粗絞肉*溫</v>
      </c>
      <c r="F14" s="219">
        <f>三菜!F14</f>
        <v>14</v>
      </c>
      <c r="G14" s="211" t="str">
        <f>三菜!G14</f>
        <v>Kg</v>
      </c>
      <c r="H14" s="209" t="str">
        <f>三菜!H14</f>
        <v>海帶絲(切)</v>
      </c>
      <c r="I14" s="219">
        <f>三菜!I14</f>
        <v>8</v>
      </c>
      <c r="J14" s="211" t="str">
        <f>三菜!J14</f>
        <v>Kg</v>
      </c>
      <c r="K14" s="209" t="str">
        <f>三菜!K14</f>
        <v>高麗菜(切片)</v>
      </c>
      <c r="L14" s="219">
        <f>三菜!L14</f>
        <v>17</v>
      </c>
      <c r="M14" s="211" t="str">
        <f>三菜!M14</f>
        <v>Kg</v>
      </c>
      <c r="N14" s="209" t="str">
        <f>三菜!N14</f>
        <v>榨菜絲</v>
      </c>
      <c r="O14" s="219">
        <f>三菜!O14</f>
        <v>6</v>
      </c>
      <c r="P14" s="211" t="str">
        <f>三菜!P14</f>
        <v>Kg</v>
      </c>
      <c r="Q14" s="526"/>
      <c r="R14" s="483" t="str">
        <f>三菜!R14</f>
        <v>79.5 g</v>
      </c>
      <c r="S14" s="481">
        <f>三菜!S14</f>
        <v>0</v>
      </c>
      <c r="T14" s="480" t="str">
        <f>三菜!T16</f>
        <v>豆魚蛋肉類</v>
      </c>
      <c r="U14" s="482" t="str">
        <f>三菜!U16</f>
        <v>2.9份</v>
      </c>
    </row>
    <row r="15" spans="2:21" s="3" customFormat="1" ht="19.8">
      <c r="B15" s="5">
        <f>三菜!B15</f>
        <v>1</v>
      </c>
      <c r="C15" s="512"/>
      <c r="D15" s="526"/>
      <c r="E15" s="212" t="str">
        <f>三菜!E15</f>
        <v>洋蔥小丁</v>
      </c>
      <c r="F15" s="208">
        <f>三菜!F15</f>
        <v>3</v>
      </c>
      <c r="G15" s="213" t="str">
        <f>三菜!G15</f>
        <v>Kg</v>
      </c>
      <c r="H15" s="212" t="str">
        <f>三菜!H15</f>
        <v>豆干絲</v>
      </c>
      <c r="I15" s="208">
        <f>三菜!I15</f>
        <v>3</v>
      </c>
      <c r="J15" s="213" t="str">
        <f>三菜!J15</f>
        <v>Kg</v>
      </c>
      <c r="K15" s="212" t="str">
        <f>三菜!K15</f>
        <v>蒜末</v>
      </c>
      <c r="L15" s="208">
        <f>三菜!L15</f>
        <v>0.2</v>
      </c>
      <c r="M15" s="213" t="str">
        <f>三菜!M15</f>
        <v>Kg</v>
      </c>
      <c r="N15" s="212" t="str">
        <f>三菜!N15</f>
        <v>肉絲*溫</v>
      </c>
      <c r="O15" s="208">
        <f>三菜!O15</f>
        <v>2</v>
      </c>
      <c r="P15" s="213" t="str">
        <f>三菜!P15</f>
        <v>Kg</v>
      </c>
      <c r="Q15" s="526"/>
      <c r="R15" s="480" t="str">
        <f>三菜!R15</f>
        <v>脂肪：</v>
      </c>
      <c r="S15" s="481">
        <f>三菜!S15</f>
        <v>0</v>
      </c>
      <c r="T15" s="480" t="str">
        <f>三菜!T17</f>
        <v>蔬菜類</v>
      </c>
      <c r="U15" s="482" t="str">
        <f>三菜!U17</f>
        <v>1.8份</v>
      </c>
    </row>
    <row r="16" spans="2:21" s="3" customFormat="1" ht="19.8">
      <c r="B16" s="5" t="str">
        <f>三菜!B16</f>
        <v>日</v>
      </c>
      <c r="C16" s="512"/>
      <c r="D16" s="526"/>
      <c r="E16" s="212" t="str">
        <f>三菜!E16</f>
        <v>碎瓜</v>
      </c>
      <c r="F16" s="208">
        <f>三菜!F16</f>
        <v>2</v>
      </c>
      <c r="G16" s="213" t="str">
        <f>三菜!G16</f>
        <v>Kg</v>
      </c>
      <c r="H16" s="212" t="str">
        <f>三菜!H16</f>
        <v>紅蘿蔔絲</v>
      </c>
      <c r="I16" s="208">
        <f>三菜!I16</f>
        <v>2</v>
      </c>
      <c r="J16" s="213" t="str">
        <f>三菜!J16</f>
        <v>Kg</v>
      </c>
      <c r="K16" s="212">
        <f>三菜!K16</f>
        <v>0</v>
      </c>
      <c r="L16" s="208">
        <f>三菜!L16</f>
        <v>0</v>
      </c>
      <c r="M16" s="213">
        <f>三菜!M16</f>
        <v>0</v>
      </c>
      <c r="N16" s="212" t="str">
        <f>三菜!N16</f>
        <v>薑絲</v>
      </c>
      <c r="O16" s="208">
        <f>三菜!O16</f>
        <v>0.3</v>
      </c>
      <c r="P16" s="213" t="str">
        <f>三菜!P16</f>
        <v>Kg</v>
      </c>
      <c r="Q16" s="526"/>
      <c r="R16" s="483" t="str">
        <f>三菜!R16</f>
        <v>30.5 g</v>
      </c>
      <c r="S16" s="481">
        <f>三菜!S16</f>
        <v>0</v>
      </c>
      <c r="T16" s="480" t="str">
        <f>三菜!T18</f>
        <v>水果類</v>
      </c>
      <c r="U16" s="482" t="s">
        <v>193</v>
      </c>
    </row>
    <row r="17" spans="2:21" s="3" customFormat="1" ht="19.8">
      <c r="B17" s="508" t="str">
        <f>三菜!B17</f>
        <v>星期二</v>
      </c>
      <c r="C17" s="512"/>
      <c r="D17" s="526"/>
      <c r="E17" s="212" t="str">
        <f>三菜!E17</f>
        <v>生香菇小丁</v>
      </c>
      <c r="F17" s="208">
        <f>三菜!F17</f>
        <v>1</v>
      </c>
      <c r="G17" s="213" t="str">
        <f>三菜!G17</f>
        <v>Kg</v>
      </c>
      <c r="H17" s="212" t="str">
        <f>三菜!H17</f>
        <v>肉絲*溫</v>
      </c>
      <c r="I17" s="208">
        <f>三菜!I17</f>
        <v>1</v>
      </c>
      <c r="J17" s="213" t="str">
        <f>三菜!J17</f>
        <v>Kg</v>
      </c>
      <c r="K17" s="212">
        <f>三菜!K17</f>
        <v>0</v>
      </c>
      <c r="L17" s="208">
        <f>三菜!L17</f>
        <v>0</v>
      </c>
      <c r="M17" s="213">
        <f>三菜!M17</f>
        <v>0</v>
      </c>
      <c r="N17" s="212">
        <f>三菜!N17</f>
        <v>0</v>
      </c>
      <c r="O17" s="208">
        <f>三菜!O17</f>
        <v>0</v>
      </c>
      <c r="P17" s="213">
        <f>三菜!P17</f>
        <v>0</v>
      </c>
      <c r="Q17" s="526"/>
      <c r="R17" s="480" t="str">
        <f>三菜!R17</f>
        <v>蛋白質：</v>
      </c>
      <c r="S17" s="481">
        <f>三菜!S17</f>
        <v>0</v>
      </c>
      <c r="T17" s="480" t="str">
        <f>三菜!T19</f>
        <v>油脂與堅果種子類</v>
      </c>
      <c r="U17" s="482" t="str">
        <f>三菜!U19</f>
        <v>3.1份</v>
      </c>
    </row>
    <row r="18" spans="2:21" s="3" customFormat="1" ht="19.8">
      <c r="B18" s="508"/>
      <c r="C18" s="513"/>
      <c r="D18" s="526"/>
      <c r="E18" s="212" t="str">
        <f>三菜!E18</f>
        <v>紅蔥碎</v>
      </c>
      <c r="F18" s="208">
        <f>三菜!F18</f>
        <v>0.3</v>
      </c>
      <c r="G18" s="213" t="str">
        <f>三菜!G18</f>
        <v>Kg</v>
      </c>
      <c r="H18" s="212" t="str">
        <f>三菜!H18</f>
        <v>薑絲</v>
      </c>
      <c r="I18" s="208">
        <f>三菜!I18</f>
        <v>0.3</v>
      </c>
      <c r="J18" s="213" t="str">
        <f>三菜!J18</f>
        <v>Kg</v>
      </c>
      <c r="K18" s="212">
        <f>三菜!K18</f>
        <v>0</v>
      </c>
      <c r="L18" s="208">
        <f>三菜!L18</f>
        <v>0</v>
      </c>
      <c r="M18" s="213">
        <f>三菜!M18</f>
        <v>0</v>
      </c>
      <c r="N18" s="212">
        <f>三菜!N18</f>
        <v>0</v>
      </c>
      <c r="O18" s="208">
        <f>三菜!O18</f>
        <v>0</v>
      </c>
      <c r="P18" s="213">
        <f>三菜!P18</f>
        <v>0</v>
      </c>
      <c r="Q18" s="526"/>
      <c r="R18" s="483" t="str">
        <f>三菜!R18</f>
        <v>30.1 g</v>
      </c>
      <c r="S18" s="481">
        <f>三菜!S18</f>
        <v>0</v>
      </c>
      <c r="T18" s="480" t="str">
        <f>三菜!T15</f>
        <v>乳品類</v>
      </c>
      <c r="U18" s="482" t="str">
        <f>三菜!U15</f>
        <v>0.0份</v>
      </c>
    </row>
    <row r="19" spans="2:21" s="3" customFormat="1" ht="19.8">
      <c r="B19" s="509"/>
      <c r="C19" s="9">
        <f>三菜!C19</f>
        <v>0</v>
      </c>
      <c r="D19" s="526"/>
      <c r="E19" s="212">
        <f>三菜!E19</f>
        <v>0</v>
      </c>
      <c r="F19" s="208">
        <f>三菜!F19</f>
        <v>0</v>
      </c>
      <c r="G19" s="213">
        <f>三菜!G19</f>
        <v>0</v>
      </c>
      <c r="H19" s="212">
        <f>三菜!H19</f>
        <v>0</v>
      </c>
      <c r="I19" s="208">
        <f>三菜!I19</f>
        <v>0</v>
      </c>
      <c r="J19" s="213">
        <f>三菜!J19</f>
        <v>0</v>
      </c>
      <c r="K19" s="212">
        <f>三菜!K19</f>
        <v>0</v>
      </c>
      <c r="L19" s="208">
        <f>三菜!L19</f>
        <v>0</v>
      </c>
      <c r="M19" s="213">
        <f>三菜!M19</f>
        <v>0</v>
      </c>
      <c r="N19" s="212">
        <f>三菜!N19</f>
        <v>0</v>
      </c>
      <c r="O19" s="208">
        <f>三菜!O19</f>
        <v>0</v>
      </c>
      <c r="P19" s="213">
        <f>三菜!P19</f>
        <v>0</v>
      </c>
      <c r="Q19" s="526"/>
      <c r="R19" s="480" t="str">
        <f>三菜!R19</f>
        <v>熱量：</v>
      </c>
      <c r="S19" s="481">
        <f>三菜!S19</f>
        <v>0</v>
      </c>
      <c r="T19" s="480">
        <f>三菜!T20</f>
        <v>0</v>
      </c>
      <c r="U19" s="482">
        <f>三菜!U20</f>
        <v>0</v>
      </c>
    </row>
    <row r="20" spans="2:21" s="3" customFormat="1" ht="19.8">
      <c r="B20" s="8" t="str">
        <f>三菜!B20</f>
        <v>餐數</v>
      </c>
      <c r="C20" s="18">
        <f>三菜!C20</f>
        <v>0</v>
      </c>
      <c r="D20" s="526"/>
      <c r="E20" s="212">
        <f>三菜!E20</f>
        <v>0</v>
      </c>
      <c r="F20" s="208">
        <f>三菜!F20</f>
        <v>0</v>
      </c>
      <c r="G20" s="213">
        <f>三菜!G20</f>
        <v>0</v>
      </c>
      <c r="H20" s="212">
        <f>三菜!H20</f>
        <v>0</v>
      </c>
      <c r="I20" s="208">
        <f>三菜!I20</f>
        <v>0</v>
      </c>
      <c r="J20" s="213">
        <f>三菜!J20</f>
        <v>0</v>
      </c>
      <c r="K20" s="212">
        <f>三菜!K20</f>
        <v>0</v>
      </c>
      <c r="L20" s="208">
        <f>三菜!L20</f>
        <v>0</v>
      </c>
      <c r="M20" s="213">
        <f>三菜!M20</f>
        <v>0</v>
      </c>
      <c r="N20" s="212">
        <f>三菜!N20</f>
        <v>0</v>
      </c>
      <c r="O20" s="208">
        <f>三菜!O20</f>
        <v>0</v>
      </c>
      <c r="P20" s="213">
        <f>三菜!P20</f>
        <v>0</v>
      </c>
      <c r="Q20" s="526"/>
      <c r="R20" s="483" t="str">
        <f>三菜!R20</f>
        <v>712大卡</v>
      </c>
      <c r="S20" s="481">
        <f>三菜!S20</f>
        <v>0</v>
      </c>
      <c r="T20" s="480">
        <f>三菜!T21</f>
        <v>0</v>
      </c>
      <c r="U20" s="482">
        <f>三菜!U21</f>
        <v>0</v>
      </c>
    </row>
    <row r="21" spans="2:21" s="3" customFormat="1" ht="19.8">
      <c r="B21" s="19">
        <f>三菜!B21</f>
        <v>226</v>
      </c>
      <c r="C21" s="10">
        <f>三菜!C21</f>
        <v>0</v>
      </c>
      <c r="D21" s="528"/>
      <c r="E21" s="215">
        <f>三菜!E21</f>
        <v>0</v>
      </c>
      <c r="F21" s="216">
        <f>三菜!F21</f>
        <v>0</v>
      </c>
      <c r="G21" s="217">
        <f>三菜!G21</f>
        <v>0</v>
      </c>
      <c r="H21" s="215">
        <f>三菜!H21</f>
        <v>0</v>
      </c>
      <c r="I21" s="216">
        <f>三菜!I21</f>
        <v>0</v>
      </c>
      <c r="J21" s="217">
        <f>三菜!J21</f>
        <v>0</v>
      </c>
      <c r="K21" s="215">
        <f>三菜!K21</f>
        <v>0</v>
      </c>
      <c r="L21" s="216">
        <f>三菜!L21</f>
        <v>0</v>
      </c>
      <c r="M21" s="217">
        <f>三菜!M21</f>
        <v>0</v>
      </c>
      <c r="N21" s="215">
        <f>三菜!N21</f>
        <v>0</v>
      </c>
      <c r="O21" s="216">
        <f>三菜!O21</f>
        <v>0</v>
      </c>
      <c r="P21" s="217">
        <f>三菜!P21</f>
        <v>0</v>
      </c>
      <c r="Q21" s="528"/>
      <c r="R21" s="484">
        <f>三菜!R21</f>
        <v>0</v>
      </c>
      <c r="S21" s="481">
        <f>三菜!S21</f>
        <v>0</v>
      </c>
      <c r="T21" s="485" t="str">
        <f>R19</f>
        <v>熱量：</v>
      </c>
      <c r="U21" s="486" t="str">
        <f>R20</f>
        <v>712大卡</v>
      </c>
    </row>
    <row r="22" spans="2:21" s="3" customFormat="1" ht="19.8">
      <c r="B22" s="5">
        <f>三菜!B22</f>
        <v>12</v>
      </c>
      <c r="C22" s="511">
        <f>三菜!C22</f>
        <v>0</v>
      </c>
      <c r="D22" s="525" t="str">
        <f>三菜!D22</f>
        <v>白米飯</v>
      </c>
      <c r="E22" s="522" t="str">
        <f>三菜!E22</f>
        <v>廣東粥</v>
      </c>
      <c r="F22" s="523"/>
      <c r="G22" s="524"/>
      <c r="H22" s="522" t="str">
        <f>三菜!H22</f>
        <v>清蒸肉圓</v>
      </c>
      <c r="I22" s="523"/>
      <c r="J22" s="524"/>
      <c r="K22" s="522">
        <f>三菜!K22</f>
        <v>0</v>
      </c>
      <c r="L22" s="523"/>
      <c r="M22" s="524"/>
      <c r="N22" s="522">
        <f>三菜!N22</f>
        <v>0</v>
      </c>
      <c r="O22" s="523"/>
      <c r="P22" s="524"/>
      <c r="Q22" s="525">
        <f>三菜!Q22</f>
        <v>0</v>
      </c>
      <c r="R22" s="487" t="str">
        <f>三菜!R22</f>
        <v>醣類：</v>
      </c>
      <c r="S22" s="481">
        <f>三菜!S22</f>
        <v>0</v>
      </c>
      <c r="T22" s="480" t="str">
        <f>三菜!T23</f>
        <v>全穀雜糧類</v>
      </c>
      <c r="U22" s="482" t="str">
        <f>三菜!U23</f>
        <v>4.4份</v>
      </c>
    </row>
    <row r="23" spans="2:21" s="3" customFormat="1" ht="19.8">
      <c r="B23" s="5" t="str">
        <f>三菜!B23</f>
        <v>月</v>
      </c>
      <c r="C23" s="512"/>
      <c r="D23" s="526"/>
      <c r="E23" s="209" t="str">
        <f>三菜!E23</f>
        <v>皮蛋</v>
      </c>
      <c r="F23" s="219">
        <f>三菜!F23</f>
        <v>45</v>
      </c>
      <c r="G23" s="211" t="str">
        <f>三菜!G23</f>
        <v>個</v>
      </c>
      <c r="H23" s="209" t="str">
        <f>三菜!H23</f>
        <v>小肉圓(32入/盤)*個</v>
      </c>
      <c r="I23" s="219">
        <f>三菜!I23</f>
        <v>234</v>
      </c>
      <c r="J23" s="211" t="str">
        <f>三菜!J23</f>
        <v>個</v>
      </c>
      <c r="K23" s="209">
        <f>三菜!K23</f>
        <v>0</v>
      </c>
      <c r="L23" s="219">
        <f>三菜!L23</f>
        <v>0</v>
      </c>
      <c r="M23" s="211">
        <f>三菜!M23</f>
        <v>0</v>
      </c>
      <c r="N23" s="209">
        <f>三菜!N23</f>
        <v>0</v>
      </c>
      <c r="O23" s="219">
        <f>三菜!O23</f>
        <v>0</v>
      </c>
      <c r="P23" s="211">
        <f>三菜!P23</f>
        <v>0</v>
      </c>
      <c r="Q23" s="526"/>
      <c r="R23" s="483" t="str">
        <f>三菜!R23</f>
        <v>83.0 g</v>
      </c>
      <c r="S23" s="481">
        <f>三菜!S23</f>
        <v>0</v>
      </c>
      <c r="T23" s="480" t="str">
        <f>三菜!T25</f>
        <v>豆魚蛋肉類</v>
      </c>
      <c r="U23" s="482" t="str">
        <f>三菜!U25</f>
        <v>1.4份</v>
      </c>
    </row>
    <row r="24" spans="2:21" s="3" customFormat="1" ht="19.8">
      <c r="B24" s="5">
        <f>三菜!B24</f>
        <v>2</v>
      </c>
      <c r="C24" s="512"/>
      <c r="D24" s="526"/>
      <c r="E24" s="212" t="str">
        <f>三菜!E24</f>
        <v>鹹蛋(粒)</v>
      </c>
      <c r="F24" s="208">
        <f>三菜!F24</f>
        <v>30</v>
      </c>
      <c r="G24" s="213" t="str">
        <f>三菜!G24</f>
        <v>個</v>
      </c>
      <c r="H24" s="212">
        <f>三菜!H24</f>
        <v>0</v>
      </c>
      <c r="I24" s="208">
        <f>三菜!I24</f>
        <v>0</v>
      </c>
      <c r="J24" s="213">
        <f>三菜!J24</f>
        <v>0</v>
      </c>
      <c r="K24" s="212">
        <f>三菜!K24</f>
        <v>0</v>
      </c>
      <c r="L24" s="208">
        <f>三菜!L24</f>
        <v>0</v>
      </c>
      <c r="M24" s="213">
        <f>三菜!M24</f>
        <v>0</v>
      </c>
      <c r="N24" s="212">
        <f>三菜!N24</f>
        <v>0</v>
      </c>
      <c r="O24" s="208">
        <f>三菜!O24</f>
        <v>0</v>
      </c>
      <c r="P24" s="213">
        <f>三菜!P24</f>
        <v>0</v>
      </c>
      <c r="Q24" s="526"/>
      <c r="R24" s="480" t="str">
        <f>三菜!R24</f>
        <v>脂肪：</v>
      </c>
      <c r="S24" s="481">
        <f>三菜!S24</f>
        <v>0</v>
      </c>
      <c r="T24" s="480" t="str">
        <f>三菜!T26</f>
        <v>蔬菜類</v>
      </c>
      <c r="U24" s="482" t="str">
        <f>三菜!U26</f>
        <v>0.4份</v>
      </c>
    </row>
    <row r="25" spans="2:21" s="3" customFormat="1" ht="19.8">
      <c r="B25" s="5" t="str">
        <f>三菜!B25</f>
        <v>日</v>
      </c>
      <c r="C25" s="512"/>
      <c r="D25" s="526"/>
      <c r="E25" s="212" t="str">
        <f>三菜!E25</f>
        <v>高麗菜絲</v>
      </c>
      <c r="F25" s="208">
        <f>三菜!F25</f>
        <v>7</v>
      </c>
      <c r="G25" s="213" t="str">
        <f>三菜!G25</f>
        <v>Kg</v>
      </c>
      <c r="H25" s="212">
        <f>三菜!H25</f>
        <v>0</v>
      </c>
      <c r="I25" s="208">
        <f>三菜!I25</f>
        <v>0</v>
      </c>
      <c r="J25" s="213">
        <f>三菜!J25</f>
        <v>0</v>
      </c>
      <c r="K25" s="212">
        <f>三菜!K25</f>
        <v>0</v>
      </c>
      <c r="L25" s="208">
        <f>三菜!L25</f>
        <v>0</v>
      </c>
      <c r="M25" s="213">
        <f>三菜!M25</f>
        <v>0</v>
      </c>
      <c r="N25" s="212">
        <f>三菜!N25</f>
        <v>0</v>
      </c>
      <c r="O25" s="208">
        <f>三菜!O25</f>
        <v>0</v>
      </c>
      <c r="P25" s="213">
        <f>三菜!P25</f>
        <v>0</v>
      </c>
      <c r="Q25" s="526"/>
      <c r="R25" s="483" t="str">
        <f>三菜!R25</f>
        <v>29.8 g</v>
      </c>
      <c r="S25" s="481">
        <f>三菜!S25</f>
        <v>0</v>
      </c>
      <c r="T25" s="480" t="str">
        <f>三菜!T27</f>
        <v>水果類</v>
      </c>
      <c r="U25" s="482" t="s">
        <v>193</v>
      </c>
    </row>
    <row r="26" spans="2:21" s="3" customFormat="1" ht="19.8">
      <c r="B26" s="508" t="str">
        <f>三菜!B26</f>
        <v>星期三</v>
      </c>
      <c r="C26" s="512"/>
      <c r="D26" s="526"/>
      <c r="E26" s="212" t="str">
        <f>三菜!E26</f>
        <v>粗絞肉*溫</v>
      </c>
      <c r="F26" s="208">
        <f>三菜!F26</f>
        <v>7</v>
      </c>
      <c r="G26" s="213" t="str">
        <f>三菜!G26</f>
        <v>Kg</v>
      </c>
      <c r="H26" s="212">
        <f>三菜!H26</f>
        <v>0</v>
      </c>
      <c r="I26" s="208">
        <f>三菜!I26</f>
        <v>0</v>
      </c>
      <c r="J26" s="213">
        <f>三菜!J26</f>
        <v>0</v>
      </c>
      <c r="K26" s="212">
        <f>三菜!K26</f>
        <v>0</v>
      </c>
      <c r="L26" s="208">
        <f>三菜!L26</f>
        <v>0</v>
      </c>
      <c r="M26" s="213">
        <f>三菜!M26</f>
        <v>0</v>
      </c>
      <c r="N26" s="212">
        <f>三菜!N26</f>
        <v>0</v>
      </c>
      <c r="O26" s="208">
        <f>三菜!O26</f>
        <v>0</v>
      </c>
      <c r="P26" s="213">
        <f>三菜!P26</f>
        <v>0</v>
      </c>
      <c r="Q26" s="526"/>
      <c r="R26" s="480" t="str">
        <f>三菜!R26</f>
        <v>蛋白質：</v>
      </c>
      <c r="S26" s="481">
        <f>三菜!S26</f>
        <v>0</v>
      </c>
      <c r="T26" s="480" t="str">
        <f>三菜!T28</f>
        <v>油脂與堅果種子類</v>
      </c>
      <c r="U26" s="482" t="str">
        <f>三菜!U28</f>
        <v>3.1份</v>
      </c>
    </row>
    <row r="27" spans="2:21" s="3" customFormat="1" ht="19.8">
      <c r="B27" s="508"/>
      <c r="C27" s="513"/>
      <c r="D27" s="526"/>
      <c r="E27" s="212" t="str">
        <f>三菜!E27</f>
        <v>玉米粒</v>
      </c>
      <c r="F27" s="208">
        <f>三菜!F27</f>
        <v>4</v>
      </c>
      <c r="G27" s="213" t="str">
        <f>三菜!G27</f>
        <v>Kg</v>
      </c>
      <c r="H27" s="212">
        <f>三菜!H27</f>
        <v>0</v>
      </c>
      <c r="I27" s="208">
        <f>三菜!I27</f>
        <v>0</v>
      </c>
      <c r="J27" s="213">
        <f>三菜!J27</f>
        <v>0</v>
      </c>
      <c r="K27" s="212">
        <f>三菜!K27</f>
        <v>0</v>
      </c>
      <c r="L27" s="208">
        <f>三菜!L27</f>
        <v>0</v>
      </c>
      <c r="M27" s="213">
        <f>三菜!M27</f>
        <v>0</v>
      </c>
      <c r="N27" s="212">
        <f>三菜!N27</f>
        <v>0</v>
      </c>
      <c r="O27" s="208">
        <f>三菜!O27</f>
        <v>0</v>
      </c>
      <c r="P27" s="213">
        <f>三菜!P27</f>
        <v>0</v>
      </c>
      <c r="Q27" s="526"/>
      <c r="R27" s="483" t="str">
        <f>三菜!R27</f>
        <v>19.7 g</v>
      </c>
      <c r="S27" s="481">
        <f>三菜!S27</f>
        <v>0</v>
      </c>
      <c r="T27" s="480" t="str">
        <f>三菜!T24</f>
        <v>乳品類</v>
      </c>
      <c r="U27" s="482" t="str">
        <f>三菜!U24</f>
        <v>0.0份</v>
      </c>
    </row>
    <row r="28" spans="2:21" s="3" customFormat="1" ht="19.8">
      <c r="B28" s="509"/>
      <c r="C28" s="9">
        <f>三菜!C28</f>
        <v>0</v>
      </c>
      <c r="D28" s="526"/>
      <c r="E28" s="212" t="str">
        <f>三菜!E28</f>
        <v>金針菇</v>
      </c>
      <c r="F28" s="208">
        <f>三菜!F28</f>
        <v>2</v>
      </c>
      <c r="G28" s="213" t="str">
        <f>三菜!G28</f>
        <v>Kg</v>
      </c>
      <c r="H28" s="212">
        <f>三菜!H28</f>
        <v>0</v>
      </c>
      <c r="I28" s="208">
        <f>三菜!I28</f>
        <v>0</v>
      </c>
      <c r="J28" s="213">
        <f>三菜!J28</f>
        <v>0</v>
      </c>
      <c r="K28" s="212">
        <f>三菜!K28</f>
        <v>0</v>
      </c>
      <c r="L28" s="208">
        <f>三菜!L28</f>
        <v>0</v>
      </c>
      <c r="M28" s="213">
        <f>三菜!M28</f>
        <v>0</v>
      </c>
      <c r="N28" s="212">
        <f>三菜!N28</f>
        <v>0</v>
      </c>
      <c r="O28" s="208">
        <f>三菜!O28</f>
        <v>0</v>
      </c>
      <c r="P28" s="213">
        <f>三菜!P28</f>
        <v>0</v>
      </c>
      <c r="Q28" s="526"/>
      <c r="R28" s="480" t="str">
        <f>三菜!R28</f>
        <v>熱量：</v>
      </c>
      <c r="S28" s="481">
        <f>三菜!S28</f>
        <v>0</v>
      </c>
      <c r="T28" s="480">
        <f>三菜!T29</f>
        <v>0</v>
      </c>
      <c r="U28" s="482">
        <f>三菜!U29</f>
        <v>0</v>
      </c>
    </row>
    <row r="29" spans="2:21" s="3" customFormat="1" ht="19.8">
      <c r="B29" s="8" t="str">
        <f>三菜!B29</f>
        <v>餐數</v>
      </c>
      <c r="C29" s="18">
        <f>三菜!C29</f>
        <v>0</v>
      </c>
      <c r="D29" s="526"/>
      <c r="E29" s="212" t="str">
        <f>三菜!E29</f>
        <v>青蔥珠</v>
      </c>
      <c r="F29" s="208">
        <f>三菜!F29</f>
        <v>0.3</v>
      </c>
      <c r="G29" s="213" t="str">
        <f>三菜!G29</f>
        <v>Kg</v>
      </c>
      <c r="H29" s="212">
        <f>三菜!H29</f>
        <v>0</v>
      </c>
      <c r="I29" s="208">
        <f>三菜!I29</f>
        <v>0</v>
      </c>
      <c r="J29" s="213">
        <f>三菜!J29</f>
        <v>0</v>
      </c>
      <c r="K29" s="212">
        <f>三菜!K29</f>
        <v>0</v>
      </c>
      <c r="L29" s="208">
        <f>三菜!L29</f>
        <v>0</v>
      </c>
      <c r="M29" s="213">
        <f>三菜!M29</f>
        <v>0</v>
      </c>
      <c r="N29" s="212">
        <f>三菜!N29</f>
        <v>0</v>
      </c>
      <c r="O29" s="208">
        <f>三菜!O29</f>
        <v>0</v>
      </c>
      <c r="P29" s="213">
        <f>三菜!P29</f>
        <v>0</v>
      </c>
      <c r="Q29" s="526"/>
      <c r="R29" s="483" t="str">
        <f>三菜!R29</f>
        <v>683大卡</v>
      </c>
      <c r="S29" s="481">
        <f>三菜!S29</f>
        <v>0</v>
      </c>
      <c r="T29" s="480">
        <f>三菜!T30</f>
        <v>0</v>
      </c>
      <c r="U29" s="482">
        <f>三菜!U30</f>
        <v>0</v>
      </c>
    </row>
    <row r="30" spans="2:21" s="3" customFormat="1" ht="19.8">
      <c r="B30" s="19">
        <f>三菜!B30</f>
        <v>226</v>
      </c>
      <c r="C30" s="10">
        <f>三菜!C30</f>
        <v>0</v>
      </c>
      <c r="D30" s="528"/>
      <c r="E30" s="215">
        <f>三菜!E30</f>
        <v>0</v>
      </c>
      <c r="F30" s="216">
        <f>三菜!F30</f>
        <v>0</v>
      </c>
      <c r="G30" s="217">
        <f>三菜!G30</f>
        <v>0</v>
      </c>
      <c r="H30" s="215">
        <f>三菜!H30</f>
        <v>0</v>
      </c>
      <c r="I30" s="216">
        <f>三菜!I30</f>
        <v>0</v>
      </c>
      <c r="J30" s="217">
        <f>三菜!J30</f>
        <v>0</v>
      </c>
      <c r="K30" s="215">
        <f>三菜!K30</f>
        <v>0</v>
      </c>
      <c r="L30" s="216">
        <f>三菜!L30</f>
        <v>0</v>
      </c>
      <c r="M30" s="217">
        <f>三菜!M30</f>
        <v>0</v>
      </c>
      <c r="N30" s="215">
        <f>三菜!N30</f>
        <v>0</v>
      </c>
      <c r="O30" s="216">
        <f>三菜!O30</f>
        <v>0</v>
      </c>
      <c r="P30" s="217">
        <f>三菜!P30</f>
        <v>0</v>
      </c>
      <c r="Q30" s="528"/>
      <c r="R30" s="484">
        <f>三菜!R30</f>
        <v>0</v>
      </c>
      <c r="S30" s="481">
        <f>三菜!S30</f>
        <v>0</v>
      </c>
      <c r="T30" s="485" t="str">
        <f>R28</f>
        <v>熱量：</v>
      </c>
      <c r="U30" s="486" t="str">
        <f>R29</f>
        <v>683大卡</v>
      </c>
    </row>
    <row r="31" spans="2:21" s="3" customFormat="1" ht="19.8">
      <c r="B31" s="5">
        <f>三菜!B31</f>
        <v>12</v>
      </c>
      <c r="C31" s="511">
        <f>三菜!C31</f>
        <v>0</v>
      </c>
      <c r="D31" s="525" t="str">
        <f>三菜!D31</f>
        <v>白米飯</v>
      </c>
      <c r="E31" s="522" t="str">
        <f>三菜!E31</f>
        <v>蔥燒鬼頭刀</v>
      </c>
      <c r="F31" s="523"/>
      <c r="G31" s="524"/>
      <c r="H31" s="522" t="str">
        <f>三菜!H31</f>
        <v>醬燒肉片豆腐</v>
      </c>
      <c r="I31" s="523"/>
      <c r="J31" s="524"/>
      <c r="K31" s="522" t="str">
        <f>三菜!K31</f>
        <v>鐵板鮮蔬</v>
      </c>
      <c r="L31" s="523"/>
      <c r="M31" s="524"/>
      <c r="N31" s="522" t="str">
        <f>三菜!N31</f>
        <v>蘿蔔湯</v>
      </c>
      <c r="O31" s="523"/>
      <c r="P31" s="524"/>
      <c r="Q31" s="525" t="str">
        <f>三菜!Q31</f>
        <v>蕃茄</v>
      </c>
      <c r="R31" s="487" t="str">
        <f>三菜!R31</f>
        <v>醣類：</v>
      </c>
      <c r="S31" s="481">
        <f>三菜!S31</f>
        <v>0</v>
      </c>
      <c r="T31" s="480" t="str">
        <f>三菜!T32</f>
        <v>全穀雜糧類</v>
      </c>
      <c r="U31" s="482" t="str">
        <f>三菜!U32</f>
        <v>5.2份</v>
      </c>
    </row>
    <row r="32" spans="2:21">
      <c r="B32" s="5" t="str">
        <f>三菜!B32</f>
        <v>月</v>
      </c>
      <c r="C32" s="512"/>
      <c r="D32" s="526"/>
      <c r="E32" s="209" t="str">
        <f>三菜!E32</f>
        <v>紅豆</v>
      </c>
      <c r="F32" s="219">
        <f>三菜!F32</f>
        <v>4.5</v>
      </c>
      <c r="G32" s="211" t="str">
        <f>三菜!G32</f>
        <v>Kg</v>
      </c>
      <c r="H32" s="209" t="str">
        <f>三菜!H32</f>
        <v>豆腐中丁*7K</v>
      </c>
      <c r="I32" s="219">
        <f>三菜!I32</f>
        <v>3</v>
      </c>
      <c r="J32" s="211" t="str">
        <f>三菜!J32</f>
        <v>板</v>
      </c>
      <c r="K32" s="209" t="str">
        <f>三菜!K32</f>
        <v>豆芽菜</v>
      </c>
      <c r="L32" s="219">
        <f>三菜!L32</f>
        <v>16</v>
      </c>
      <c r="M32" s="211" t="str">
        <f>三菜!M32</f>
        <v>Kg</v>
      </c>
      <c r="N32" s="209" t="str">
        <f>三菜!N32</f>
        <v>白蘿蔔中丁</v>
      </c>
      <c r="O32" s="219">
        <f>三菜!O32</f>
        <v>9</v>
      </c>
      <c r="P32" s="211" t="str">
        <f>三菜!P32</f>
        <v>Kg</v>
      </c>
      <c r="Q32" s="526"/>
      <c r="R32" s="483" t="str">
        <f>三菜!R32</f>
        <v>90.6 g</v>
      </c>
      <c r="S32" s="1">
        <f>三菜!S32</f>
        <v>0</v>
      </c>
      <c r="T32" s="480" t="str">
        <f>三菜!T34</f>
        <v>豆魚蛋肉類</v>
      </c>
      <c r="U32" s="482" t="str">
        <f>三菜!U34</f>
        <v>1.6份</v>
      </c>
    </row>
    <row r="33" spans="2:21">
      <c r="B33" s="5">
        <f>三菜!B33</f>
        <v>3</v>
      </c>
      <c r="C33" s="512"/>
      <c r="D33" s="526"/>
      <c r="E33" s="212" t="str">
        <f>三菜!E33</f>
        <v>青蔥段</v>
      </c>
      <c r="F33" s="208">
        <f>三菜!F33</f>
        <v>0.2</v>
      </c>
      <c r="G33" s="213" t="str">
        <f>三菜!G33</f>
        <v>Kg</v>
      </c>
      <c r="H33" s="212" t="str">
        <f>三菜!H33</f>
        <v>洋蔥片</v>
      </c>
      <c r="I33" s="208">
        <f>三菜!I33</f>
        <v>2</v>
      </c>
      <c r="J33" s="213" t="str">
        <f>三菜!J33</f>
        <v>Kg</v>
      </c>
      <c r="K33" s="212" t="str">
        <f>三菜!K33</f>
        <v>韭菜段</v>
      </c>
      <c r="L33" s="208">
        <f>三菜!L33</f>
        <v>0.7</v>
      </c>
      <c r="M33" s="213" t="str">
        <f>三菜!M33</f>
        <v>Kg</v>
      </c>
      <c r="N33" s="212" t="str">
        <f>三菜!N33</f>
        <v>豬大骨*溫</v>
      </c>
      <c r="O33" s="208">
        <f>三菜!O33</f>
        <v>1</v>
      </c>
      <c r="P33" s="213" t="str">
        <f>三菜!P33</f>
        <v>Kg</v>
      </c>
      <c r="Q33" s="526"/>
      <c r="R33" s="480" t="str">
        <f>三菜!R33</f>
        <v>脂肪：</v>
      </c>
      <c r="S33" s="1">
        <f>三菜!S33</f>
        <v>0</v>
      </c>
      <c r="T33" s="480" t="str">
        <f>三菜!T35</f>
        <v>蔬菜類</v>
      </c>
      <c r="U33" s="482" t="str">
        <f>三菜!U35</f>
        <v>1.3份</v>
      </c>
    </row>
    <row r="34" spans="2:21">
      <c r="B34" s="5" t="str">
        <f>三菜!B34</f>
        <v>日</v>
      </c>
      <c r="C34" s="512"/>
      <c r="D34" s="526"/>
      <c r="E34" s="212">
        <f>三菜!E34</f>
        <v>0</v>
      </c>
      <c r="F34" s="208">
        <f>三菜!F34</f>
        <v>0</v>
      </c>
      <c r="G34" s="213">
        <f>三菜!G34</f>
        <v>0</v>
      </c>
      <c r="H34" s="212" t="str">
        <f>三菜!H34</f>
        <v>肉片*溫</v>
      </c>
      <c r="I34" s="208">
        <f>三菜!I34</f>
        <v>1.5</v>
      </c>
      <c r="J34" s="213" t="str">
        <f>三菜!J34</f>
        <v>Kg</v>
      </c>
      <c r="K34" s="212" t="str">
        <f>三菜!K34</f>
        <v>蒜末</v>
      </c>
      <c r="L34" s="208">
        <f>三菜!L34</f>
        <v>0.2</v>
      </c>
      <c r="M34" s="213" t="str">
        <f>三菜!M34</f>
        <v>Kg</v>
      </c>
      <c r="N34" s="212" t="str">
        <f>三菜!N34</f>
        <v>芹菜珠</v>
      </c>
      <c r="O34" s="208">
        <f>三菜!O34</f>
        <v>0.2</v>
      </c>
      <c r="P34" s="213" t="str">
        <f>三菜!P34</f>
        <v>Kg</v>
      </c>
      <c r="Q34" s="526"/>
      <c r="R34" s="483" t="str">
        <f>三菜!R34</f>
        <v>23.5 g</v>
      </c>
      <c r="S34" s="1">
        <f>三菜!S34</f>
        <v>0</v>
      </c>
      <c r="T34" s="480" t="str">
        <f>三菜!T36</f>
        <v>水果類</v>
      </c>
      <c r="U34" s="482" t="s">
        <v>193</v>
      </c>
    </row>
    <row r="35" spans="2:21">
      <c r="B35" s="508" t="str">
        <f>三菜!B35</f>
        <v>星期四</v>
      </c>
      <c r="C35" s="512"/>
      <c r="D35" s="526"/>
      <c r="E35" s="212">
        <f>三菜!E35</f>
        <v>0</v>
      </c>
      <c r="F35" s="208">
        <f>三菜!F35</f>
        <v>0</v>
      </c>
      <c r="G35" s="213">
        <f>三菜!G35</f>
        <v>0</v>
      </c>
      <c r="H35" s="212" t="str">
        <f>三菜!H35</f>
        <v>三色豆</v>
      </c>
      <c r="I35" s="208">
        <f>三菜!I35</f>
        <v>1</v>
      </c>
      <c r="J35" s="213" t="str">
        <f>三菜!J35</f>
        <v>Kg</v>
      </c>
      <c r="K35" s="212">
        <f>三菜!K35</f>
        <v>0</v>
      </c>
      <c r="L35" s="208">
        <f>三菜!L35</f>
        <v>0</v>
      </c>
      <c r="M35" s="213">
        <f>三菜!M35</f>
        <v>0</v>
      </c>
      <c r="N35" s="212">
        <f>三菜!N35</f>
        <v>0</v>
      </c>
      <c r="O35" s="208">
        <f>三菜!O35</f>
        <v>0</v>
      </c>
      <c r="P35" s="213">
        <f>三菜!P35</f>
        <v>0</v>
      </c>
      <c r="Q35" s="526"/>
      <c r="R35" s="480" t="str">
        <f>三菜!R35</f>
        <v>蛋白質：</v>
      </c>
      <c r="S35" s="1">
        <f>三菜!S35</f>
        <v>0</v>
      </c>
      <c r="T35" s="480" t="str">
        <f>三菜!T37</f>
        <v>油脂與堅果種子類</v>
      </c>
      <c r="U35" s="482" t="str">
        <f>三菜!U37</f>
        <v>3.1份</v>
      </c>
    </row>
    <row r="36" spans="2:21">
      <c r="B36" s="508"/>
      <c r="C36" s="513"/>
      <c r="D36" s="526"/>
      <c r="E36" s="212">
        <f>三菜!E36</f>
        <v>0</v>
      </c>
      <c r="F36" s="208">
        <f>三菜!F36</f>
        <v>0</v>
      </c>
      <c r="G36" s="213">
        <f>三菜!G36</f>
        <v>0</v>
      </c>
      <c r="H36" s="212">
        <f>三菜!H36</f>
        <v>0</v>
      </c>
      <c r="I36" s="208">
        <f>三菜!I36</f>
        <v>0</v>
      </c>
      <c r="J36" s="213">
        <f>三菜!J36</f>
        <v>0</v>
      </c>
      <c r="K36" s="212">
        <f>三菜!K36</f>
        <v>0</v>
      </c>
      <c r="L36" s="208">
        <f>三菜!L36</f>
        <v>0</v>
      </c>
      <c r="M36" s="213">
        <f>三菜!M36</f>
        <v>0</v>
      </c>
      <c r="N36" s="212">
        <f>三菜!N36</f>
        <v>0</v>
      </c>
      <c r="O36" s="208">
        <f>三菜!O36</f>
        <v>0</v>
      </c>
      <c r="P36" s="213">
        <f>三菜!P36</f>
        <v>0</v>
      </c>
      <c r="Q36" s="526"/>
      <c r="R36" s="483" t="str">
        <f>三菜!R36</f>
        <v>25.1 g</v>
      </c>
      <c r="S36" s="1">
        <f>三菜!S36</f>
        <v>0</v>
      </c>
      <c r="T36" s="480" t="str">
        <f>三菜!T33</f>
        <v>乳品類</v>
      </c>
      <c r="U36" s="482" t="str">
        <f>三菜!U33</f>
        <v>0.0份</v>
      </c>
    </row>
    <row r="37" spans="2:21">
      <c r="B37" s="509"/>
      <c r="C37" s="9">
        <f>三菜!C37</f>
        <v>0</v>
      </c>
      <c r="D37" s="526"/>
      <c r="E37" s="212">
        <f>三菜!E37</f>
        <v>0</v>
      </c>
      <c r="F37" s="208">
        <f>三菜!F37</f>
        <v>0</v>
      </c>
      <c r="G37" s="213">
        <f>三菜!G37</f>
        <v>0</v>
      </c>
      <c r="H37" s="212">
        <f>三菜!H37</f>
        <v>0</v>
      </c>
      <c r="I37" s="208">
        <f>三菜!I37</f>
        <v>0</v>
      </c>
      <c r="J37" s="213">
        <f>三菜!J37</f>
        <v>0</v>
      </c>
      <c r="K37" s="212">
        <f>三菜!K37</f>
        <v>0</v>
      </c>
      <c r="L37" s="208">
        <f>三菜!L37</f>
        <v>0</v>
      </c>
      <c r="M37" s="213">
        <f>三菜!M37</f>
        <v>0</v>
      </c>
      <c r="N37" s="212">
        <f>三菜!N37</f>
        <v>0</v>
      </c>
      <c r="O37" s="208">
        <f>三菜!O37</f>
        <v>0</v>
      </c>
      <c r="P37" s="213">
        <f>三菜!P37</f>
        <v>0</v>
      </c>
      <c r="Q37" s="526"/>
      <c r="R37" s="480" t="str">
        <f>三菜!R37</f>
        <v>熱量：</v>
      </c>
      <c r="S37" s="1">
        <f>三菜!S37</f>
        <v>0</v>
      </c>
      <c r="T37" s="480">
        <f>三菜!T38</f>
        <v>0</v>
      </c>
      <c r="U37" s="482">
        <f>三菜!U38</f>
        <v>0</v>
      </c>
    </row>
    <row r="38" spans="2:21">
      <c r="B38" s="8" t="str">
        <f>三菜!B38</f>
        <v>餐數</v>
      </c>
      <c r="C38" s="18">
        <f>三菜!C38</f>
        <v>0</v>
      </c>
      <c r="D38" s="526"/>
      <c r="E38" s="212">
        <f>三菜!E38</f>
        <v>0</v>
      </c>
      <c r="F38" s="208">
        <f>三菜!F38</f>
        <v>0</v>
      </c>
      <c r="G38" s="213">
        <f>三菜!G38</f>
        <v>0</v>
      </c>
      <c r="H38" s="212">
        <f>三菜!H38</f>
        <v>0</v>
      </c>
      <c r="I38" s="208">
        <f>三菜!I38</f>
        <v>0</v>
      </c>
      <c r="J38" s="213">
        <f>三菜!J38</f>
        <v>0</v>
      </c>
      <c r="K38" s="212">
        <f>三菜!K38</f>
        <v>0</v>
      </c>
      <c r="L38" s="208">
        <f>三菜!L38</f>
        <v>0</v>
      </c>
      <c r="M38" s="213">
        <f>三菜!M38</f>
        <v>0</v>
      </c>
      <c r="N38" s="212">
        <f>三菜!N38</f>
        <v>0</v>
      </c>
      <c r="O38" s="208">
        <f>三菜!O38</f>
        <v>0</v>
      </c>
      <c r="P38" s="213">
        <f>三菜!P38</f>
        <v>0</v>
      </c>
      <c r="Q38" s="526"/>
      <c r="R38" s="483" t="str">
        <f>三菜!R38</f>
        <v>669大卡</v>
      </c>
      <c r="S38" s="1">
        <f>三菜!S38</f>
        <v>0</v>
      </c>
      <c r="T38" s="480">
        <f>三菜!T39</f>
        <v>0</v>
      </c>
      <c r="U38" s="482">
        <f>三菜!U39</f>
        <v>0</v>
      </c>
    </row>
    <row r="39" spans="2:21">
      <c r="B39" s="19">
        <f>三菜!B39</f>
        <v>226</v>
      </c>
      <c r="C39" s="10">
        <f>三菜!C39</f>
        <v>0</v>
      </c>
      <c r="D39" s="528"/>
      <c r="E39" s="215">
        <f>三菜!E39</f>
        <v>0</v>
      </c>
      <c r="F39" s="216">
        <f>三菜!F39</f>
        <v>0</v>
      </c>
      <c r="G39" s="217">
        <f>三菜!G39</f>
        <v>0</v>
      </c>
      <c r="H39" s="215">
        <f>三菜!H39</f>
        <v>0</v>
      </c>
      <c r="I39" s="216">
        <f>三菜!I39</f>
        <v>0</v>
      </c>
      <c r="J39" s="217">
        <f>三菜!J39</f>
        <v>0</v>
      </c>
      <c r="K39" s="215">
        <f>三菜!K39</f>
        <v>0</v>
      </c>
      <c r="L39" s="216">
        <f>三菜!L39</f>
        <v>0</v>
      </c>
      <c r="M39" s="217">
        <f>三菜!M39</f>
        <v>0</v>
      </c>
      <c r="N39" s="215">
        <f>三菜!N39</f>
        <v>0</v>
      </c>
      <c r="O39" s="216">
        <f>三菜!O39</f>
        <v>0</v>
      </c>
      <c r="P39" s="217">
        <f>三菜!P39</f>
        <v>0</v>
      </c>
      <c r="Q39" s="528"/>
      <c r="R39" s="484">
        <f>三菜!R39</f>
        <v>0</v>
      </c>
      <c r="S39" s="488">
        <f>三菜!S39</f>
        <v>0</v>
      </c>
      <c r="T39" s="485" t="str">
        <f>R37</f>
        <v>熱量：</v>
      </c>
      <c r="U39" s="486" t="str">
        <f>R38</f>
        <v>669大卡</v>
      </c>
    </row>
    <row r="40" spans="2:21" ht="19.8">
      <c r="B40" s="221">
        <f>三菜!B40</f>
        <v>12</v>
      </c>
      <c r="C40" s="511">
        <f>三菜!C40</f>
        <v>0</v>
      </c>
      <c r="D40" s="525" t="str">
        <f>三菜!D40</f>
        <v>白米飯</v>
      </c>
      <c r="E40" s="522" t="str">
        <f>三菜!E40</f>
        <v>香滷雞腿</v>
      </c>
      <c r="F40" s="523"/>
      <c r="G40" s="524"/>
      <c r="H40" s="522" t="str">
        <f>三菜!H40</f>
        <v>紅蘿蔔炒蛋</v>
      </c>
      <c r="I40" s="523"/>
      <c r="J40" s="524"/>
      <c r="K40" s="522" t="str">
        <f>三菜!K40</f>
        <v>炒高麗菜</v>
      </c>
      <c r="L40" s="523"/>
      <c r="M40" s="524"/>
      <c r="N40" s="522" t="str">
        <f>三菜!N40</f>
        <v>紅豆湯(提早送</v>
      </c>
      <c r="O40" s="523"/>
      <c r="P40" s="524"/>
      <c r="Q40" s="525">
        <f>三菜!Q40</f>
        <v>0</v>
      </c>
      <c r="R40" s="480" t="str">
        <f>三菜!R40</f>
        <v>醣類：</v>
      </c>
      <c r="S40" s="1">
        <f>三菜!S40</f>
        <v>0</v>
      </c>
      <c r="T40" s="480" t="str">
        <f>三菜!T41</f>
        <v>全穀雜糧類</v>
      </c>
      <c r="U40" s="482" t="str">
        <f>三菜!U41</f>
        <v>4.2份</v>
      </c>
    </row>
    <row r="41" spans="2:21">
      <c r="B41" s="5" t="str">
        <f>三菜!B41</f>
        <v>月</v>
      </c>
      <c r="C41" s="512"/>
      <c r="D41" s="526"/>
      <c r="E41" s="209" t="str">
        <f>三菜!E41</f>
        <v>雞腿D7(醃/宏)</v>
      </c>
      <c r="F41" s="219">
        <f>三菜!F41</f>
        <v>234</v>
      </c>
      <c r="G41" s="211" t="str">
        <f>三菜!G41</f>
        <v>支</v>
      </c>
      <c r="H41" s="209" t="str">
        <f>三菜!H41</f>
        <v>紅蘿蔔絲</v>
      </c>
      <c r="I41" s="219">
        <f>三菜!I41</f>
        <v>8</v>
      </c>
      <c r="J41" s="211" t="str">
        <f>三菜!J41</f>
        <v>Kg</v>
      </c>
      <c r="K41" s="209" t="str">
        <f>三菜!K41</f>
        <v>高麗菜(切片)</v>
      </c>
      <c r="L41" s="219">
        <f>三菜!L41</f>
        <v>17</v>
      </c>
      <c r="M41" s="211" t="str">
        <f>三菜!M41</f>
        <v>Kg</v>
      </c>
      <c r="N41" s="209" t="str">
        <f>三菜!N41</f>
        <v>紅豆</v>
      </c>
      <c r="O41" s="219">
        <f>三菜!O41</f>
        <v>0</v>
      </c>
      <c r="P41" s="211" t="str">
        <f>三菜!P41</f>
        <v>Kg</v>
      </c>
      <c r="Q41" s="526"/>
      <c r="R41" s="483" t="str">
        <f>三菜!R41</f>
        <v>70.7 g</v>
      </c>
      <c r="S41" s="1">
        <f>三菜!S41</f>
        <v>0</v>
      </c>
      <c r="T41" s="480" t="str">
        <f>三菜!T43</f>
        <v>豆魚蛋肉類</v>
      </c>
      <c r="U41" s="482" t="str">
        <f>三菜!U43</f>
        <v>1.8份</v>
      </c>
    </row>
    <row r="42" spans="2:21">
      <c r="B42" s="5">
        <f>三菜!B42</f>
        <v>4</v>
      </c>
      <c r="C42" s="512"/>
      <c r="D42" s="526"/>
      <c r="E42" s="212" t="str">
        <f>三菜!E42</f>
        <v>薑片</v>
      </c>
      <c r="F42" s="208">
        <f>三菜!F42</f>
        <v>0.2</v>
      </c>
      <c r="G42" s="213" t="str">
        <f>三菜!G42</f>
        <v>Kg</v>
      </c>
      <c r="H42" s="212" t="str">
        <f>三菜!H42</f>
        <v>蛋(30粒/盤/約1.8k)</v>
      </c>
      <c r="I42" s="208">
        <f>三菜!I42</f>
        <v>4</v>
      </c>
      <c r="J42" s="213" t="str">
        <f>三菜!J42</f>
        <v>盤</v>
      </c>
      <c r="K42" s="212" t="str">
        <f>三菜!K42</f>
        <v>蒜末</v>
      </c>
      <c r="L42" s="208">
        <f>三菜!L42</f>
        <v>0.2</v>
      </c>
      <c r="M42" s="213" t="str">
        <f>三菜!M42</f>
        <v>Kg</v>
      </c>
      <c r="N42" s="212">
        <f>三菜!N42</f>
        <v>0</v>
      </c>
      <c r="O42" s="208">
        <f>三菜!O42</f>
        <v>0</v>
      </c>
      <c r="P42" s="213">
        <f>三菜!P42</f>
        <v>0</v>
      </c>
      <c r="Q42" s="526"/>
      <c r="R42" s="480" t="str">
        <f>三菜!R42</f>
        <v>脂肪：</v>
      </c>
      <c r="S42" s="1">
        <f>三菜!S42</f>
        <v>0</v>
      </c>
      <c r="T42" s="480" t="str">
        <f>三菜!T44</f>
        <v>蔬菜類</v>
      </c>
      <c r="U42" s="482" t="str">
        <f>三菜!U44</f>
        <v>1.2份</v>
      </c>
    </row>
    <row r="43" spans="2:21">
      <c r="B43" s="5" t="str">
        <f>三菜!B43</f>
        <v>日</v>
      </c>
      <c r="C43" s="512"/>
      <c r="D43" s="526"/>
      <c r="E43" s="212">
        <f>三菜!E43</f>
        <v>0</v>
      </c>
      <c r="F43" s="208">
        <f>三菜!F43</f>
        <v>0</v>
      </c>
      <c r="G43" s="213">
        <f>三菜!G43</f>
        <v>0</v>
      </c>
      <c r="H43" s="212" t="str">
        <f>三菜!H43</f>
        <v>洋蔥絲</v>
      </c>
      <c r="I43" s="208">
        <f>三菜!I43</f>
        <v>3</v>
      </c>
      <c r="J43" s="213" t="str">
        <f>三菜!J43</f>
        <v>Kg</v>
      </c>
      <c r="K43" s="212">
        <f>三菜!K43</f>
        <v>0</v>
      </c>
      <c r="L43" s="208">
        <f>三菜!L43</f>
        <v>0</v>
      </c>
      <c r="M43" s="213">
        <f>三菜!M43</f>
        <v>0</v>
      </c>
      <c r="N43" s="212">
        <f>三菜!N43</f>
        <v>0</v>
      </c>
      <c r="O43" s="208">
        <f>三菜!O43</f>
        <v>0</v>
      </c>
      <c r="P43" s="213">
        <f>三菜!P43</f>
        <v>0</v>
      </c>
      <c r="Q43" s="526"/>
      <c r="R43" s="483" t="str">
        <f>三菜!R43</f>
        <v>22.4 g</v>
      </c>
      <c r="S43" s="1">
        <f>三菜!S43</f>
        <v>0</v>
      </c>
      <c r="T43" s="480" t="str">
        <f>三菜!T45</f>
        <v>水果類</v>
      </c>
      <c r="U43" s="482" t="s">
        <v>193</v>
      </c>
    </row>
    <row r="44" spans="2:21">
      <c r="B44" s="508" t="str">
        <f>三菜!B44</f>
        <v>星期五</v>
      </c>
      <c r="C44" s="512"/>
      <c r="D44" s="526"/>
      <c r="E44" s="212">
        <f>三菜!E44</f>
        <v>0</v>
      </c>
      <c r="F44" s="208">
        <f>三菜!F44</f>
        <v>0</v>
      </c>
      <c r="G44" s="213">
        <f>三菜!G44</f>
        <v>0</v>
      </c>
      <c r="H44" s="212">
        <f>三菜!H44</f>
        <v>0</v>
      </c>
      <c r="I44" s="208">
        <f>三菜!I44</f>
        <v>0</v>
      </c>
      <c r="J44" s="213">
        <f>三菜!J44</f>
        <v>0</v>
      </c>
      <c r="K44" s="212">
        <f>三菜!K44</f>
        <v>0</v>
      </c>
      <c r="L44" s="208">
        <f>三菜!L44</f>
        <v>0</v>
      </c>
      <c r="M44" s="213">
        <f>三菜!M44</f>
        <v>0</v>
      </c>
      <c r="N44" s="212">
        <f>三菜!N44</f>
        <v>0</v>
      </c>
      <c r="O44" s="208">
        <f>三菜!O44</f>
        <v>0</v>
      </c>
      <c r="P44" s="213">
        <f>三菜!P44</f>
        <v>0</v>
      </c>
      <c r="Q44" s="526"/>
      <c r="R44" s="480" t="str">
        <f>三菜!R44</f>
        <v>蛋白質：</v>
      </c>
      <c r="S44" s="1">
        <f>三菜!S44</f>
        <v>0</v>
      </c>
      <c r="T44" s="480" t="str">
        <f>三菜!T46</f>
        <v>油脂與堅果種子類</v>
      </c>
      <c r="U44" s="482" t="str">
        <f>三菜!U46</f>
        <v>3.1份</v>
      </c>
    </row>
    <row r="45" spans="2:21">
      <c r="B45" s="508"/>
      <c r="C45" s="513"/>
      <c r="D45" s="526"/>
      <c r="E45" s="212">
        <f>三菜!E45</f>
        <v>0</v>
      </c>
      <c r="F45" s="208">
        <f>三菜!F45</f>
        <v>0</v>
      </c>
      <c r="G45" s="213">
        <f>三菜!G45</f>
        <v>0</v>
      </c>
      <c r="H45" s="212">
        <f>三菜!H45</f>
        <v>0</v>
      </c>
      <c r="I45" s="208">
        <f>三菜!I45</f>
        <v>0</v>
      </c>
      <c r="J45" s="213">
        <f>三菜!J45</f>
        <v>0</v>
      </c>
      <c r="K45" s="212">
        <f>三菜!K45</f>
        <v>0</v>
      </c>
      <c r="L45" s="208">
        <f>三菜!L45</f>
        <v>0</v>
      </c>
      <c r="M45" s="213">
        <f>三菜!M45</f>
        <v>0</v>
      </c>
      <c r="N45" s="212">
        <f>三菜!N45</f>
        <v>0</v>
      </c>
      <c r="O45" s="208">
        <f>三菜!O45</f>
        <v>0</v>
      </c>
      <c r="P45" s="213">
        <f>三菜!P45</f>
        <v>0</v>
      </c>
      <c r="Q45" s="526"/>
      <c r="R45" s="483" t="str">
        <f>三菜!R45</f>
        <v>23.1 g</v>
      </c>
      <c r="S45" s="1">
        <f>三菜!S45</f>
        <v>0</v>
      </c>
      <c r="T45" s="480" t="str">
        <f>三菜!T42</f>
        <v>乳品類</v>
      </c>
      <c r="U45" s="482" t="str">
        <f>三菜!U42</f>
        <v>0.0份</v>
      </c>
    </row>
    <row r="46" spans="2:21">
      <c r="B46" s="509"/>
      <c r="C46" s="9">
        <f>三菜!C46</f>
        <v>0</v>
      </c>
      <c r="D46" s="526"/>
      <c r="E46" s="212">
        <f>三菜!E46</f>
        <v>0</v>
      </c>
      <c r="F46" s="208">
        <f>三菜!F46</f>
        <v>0</v>
      </c>
      <c r="G46" s="213">
        <f>三菜!G46</f>
        <v>0</v>
      </c>
      <c r="H46" s="212">
        <f>三菜!H46</f>
        <v>0</v>
      </c>
      <c r="I46" s="208">
        <f>三菜!I46</f>
        <v>0</v>
      </c>
      <c r="J46" s="213">
        <f>三菜!J46</f>
        <v>0</v>
      </c>
      <c r="K46" s="212">
        <f>三菜!K46</f>
        <v>0</v>
      </c>
      <c r="L46" s="208">
        <f>三菜!L46</f>
        <v>0</v>
      </c>
      <c r="M46" s="213">
        <f>三菜!M46</f>
        <v>0</v>
      </c>
      <c r="N46" s="212">
        <f>三菜!N46</f>
        <v>0</v>
      </c>
      <c r="O46" s="208">
        <f>三菜!O46</f>
        <v>0</v>
      </c>
      <c r="P46" s="213">
        <f>三菜!P46</f>
        <v>0</v>
      </c>
      <c r="Q46" s="526"/>
      <c r="R46" s="480" t="str">
        <f>三菜!R46</f>
        <v>熱量：</v>
      </c>
      <c r="S46" s="1">
        <f>三菜!S46</f>
        <v>0</v>
      </c>
      <c r="T46" s="480">
        <f>三菜!T47</f>
        <v>0</v>
      </c>
      <c r="U46" s="482">
        <f>三菜!U47</f>
        <v>0</v>
      </c>
    </row>
    <row r="47" spans="2:21">
      <c r="B47" s="8" t="str">
        <f>三菜!B47</f>
        <v>餐數</v>
      </c>
      <c r="C47" s="18">
        <f>三菜!C47</f>
        <v>0</v>
      </c>
      <c r="D47" s="526"/>
      <c r="E47" s="212">
        <f>三菜!E47</f>
        <v>0</v>
      </c>
      <c r="F47" s="208">
        <f>三菜!F47</f>
        <v>0</v>
      </c>
      <c r="G47" s="213">
        <f>三菜!G47</f>
        <v>0</v>
      </c>
      <c r="H47" s="212">
        <f>三菜!H47</f>
        <v>0</v>
      </c>
      <c r="I47" s="208">
        <f>三菜!I47</f>
        <v>0</v>
      </c>
      <c r="J47" s="213">
        <f>三菜!J47</f>
        <v>0</v>
      </c>
      <c r="K47" s="212">
        <f>三菜!K47</f>
        <v>0</v>
      </c>
      <c r="L47" s="208">
        <f>三菜!L47</f>
        <v>0</v>
      </c>
      <c r="M47" s="213">
        <f>三菜!M47</f>
        <v>0</v>
      </c>
      <c r="N47" s="212">
        <f>三菜!N47</f>
        <v>0</v>
      </c>
      <c r="O47" s="208">
        <f>三菜!O47</f>
        <v>0</v>
      </c>
      <c r="P47" s="213">
        <f>三菜!P47</f>
        <v>0</v>
      </c>
      <c r="Q47" s="526"/>
      <c r="R47" s="483" t="str">
        <f>三菜!R47</f>
        <v>581大卡</v>
      </c>
      <c r="S47" s="1">
        <f>三菜!S47</f>
        <v>0</v>
      </c>
      <c r="T47" s="480">
        <f>三菜!T48</f>
        <v>0</v>
      </c>
      <c r="U47" s="482">
        <f>三菜!U48</f>
        <v>0</v>
      </c>
    </row>
    <row r="48" spans="2:21" ht="16.8" thickBot="1">
      <c r="B48" s="20">
        <f>三菜!B48</f>
        <v>226</v>
      </c>
      <c r="C48" s="14">
        <f>三菜!C48</f>
        <v>0</v>
      </c>
      <c r="D48" s="527"/>
      <c r="E48" s="222">
        <f>三菜!E48</f>
        <v>0</v>
      </c>
      <c r="F48" s="223">
        <f>三菜!F48</f>
        <v>0</v>
      </c>
      <c r="G48" s="224">
        <f>三菜!G48</f>
        <v>0</v>
      </c>
      <c r="H48" s="222">
        <f>三菜!H48</f>
        <v>0</v>
      </c>
      <c r="I48" s="223">
        <f>三菜!I48</f>
        <v>0</v>
      </c>
      <c r="J48" s="224">
        <f>三菜!J48</f>
        <v>0</v>
      </c>
      <c r="K48" s="222">
        <f>三菜!K48</f>
        <v>0</v>
      </c>
      <c r="L48" s="223">
        <f>三菜!L48</f>
        <v>0</v>
      </c>
      <c r="M48" s="224">
        <f>三菜!M48</f>
        <v>0</v>
      </c>
      <c r="N48" s="222">
        <f>三菜!N48</f>
        <v>0</v>
      </c>
      <c r="O48" s="223">
        <f>三菜!O48</f>
        <v>0</v>
      </c>
      <c r="P48" s="224">
        <f>三菜!P48</f>
        <v>0</v>
      </c>
      <c r="Q48" s="527"/>
      <c r="R48" s="489">
        <f>三菜!R48</f>
        <v>0</v>
      </c>
      <c r="S48" s="490">
        <f>三菜!S48</f>
        <v>0</v>
      </c>
      <c r="T48" s="491" t="str">
        <f>R46</f>
        <v>熱量：</v>
      </c>
      <c r="U48" s="492" t="str">
        <f>R47</f>
        <v>581大卡</v>
      </c>
    </row>
    <row r="49" spans="2:18" ht="21.75" customHeight="1">
      <c r="C49" s="1"/>
      <c r="G49" s="493"/>
      <c r="H49" s="493" t="str">
        <f>三菜!$H$49</f>
        <v>佳隆農畜實業有限公司 電話：05-5863766 傳真：05-5875918</v>
      </c>
      <c r="I49" s="493"/>
      <c r="J49" s="493"/>
      <c r="K49" s="493"/>
      <c r="L49" s="493"/>
      <c r="M49" s="493"/>
      <c r="N49" s="493"/>
      <c r="O49" s="493"/>
      <c r="P49" s="493"/>
      <c r="Q49" s="494"/>
      <c r="R49" s="495"/>
    </row>
    <row r="50" spans="2:18">
      <c r="B50" s="1" t="str">
        <f>三菜!B50</f>
        <v>食譜設計小組：</v>
      </c>
      <c r="C50" s="13">
        <f>三菜!C50</f>
        <v>0</v>
      </c>
      <c r="D50" s="1">
        <f>三菜!D50</f>
        <v>0</v>
      </c>
      <c r="E50" s="1">
        <f>三菜!E50</f>
        <v>0</v>
      </c>
      <c r="F50" s="17">
        <f>三菜!F50</f>
        <v>0</v>
      </c>
      <c r="G50" s="1" t="str">
        <f>三菜!G50</f>
        <v>午餐秘書：</v>
      </c>
      <c r="H50" s="1">
        <f>三菜!H50</f>
        <v>0</v>
      </c>
      <c r="I50" s="17">
        <f>三菜!I50</f>
        <v>0</v>
      </c>
      <c r="J50" s="1">
        <f>三菜!J50</f>
        <v>0</v>
      </c>
      <c r="K50" s="13">
        <f>三菜!K50</f>
        <v>0</v>
      </c>
      <c r="L50" s="206">
        <f>三菜!L50</f>
        <v>0</v>
      </c>
      <c r="M50" s="13">
        <f>三菜!M50</f>
        <v>0</v>
      </c>
      <c r="N50" s="13" t="str">
        <f>三菜!N50</f>
        <v>校長：</v>
      </c>
    </row>
    <row r="51" spans="2:18">
      <c r="D51" s="13" t="s">
        <v>192</v>
      </c>
    </row>
  </sheetData>
  <mergeCells count="45">
    <mergeCell ref="B1:R1"/>
    <mergeCell ref="E3:G3"/>
    <mergeCell ref="H3:J3"/>
    <mergeCell ref="K3:M3"/>
    <mergeCell ref="N3:P3"/>
    <mergeCell ref="N4:P4"/>
    <mergeCell ref="Q4:Q12"/>
    <mergeCell ref="B8:B10"/>
    <mergeCell ref="C13:C18"/>
    <mergeCell ref="D13:D21"/>
    <mergeCell ref="E13:G13"/>
    <mergeCell ref="H13:J13"/>
    <mergeCell ref="K13:M13"/>
    <mergeCell ref="N13:P13"/>
    <mergeCell ref="Q13:Q21"/>
    <mergeCell ref="C4:C9"/>
    <mergeCell ref="D4:D12"/>
    <mergeCell ref="E4:G4"/>
    <mergeCell ref="H4:J4"/>
    <mergeCell ref="K4:M4"/>
    <mergeCell ref="B17:B19"/>
    <mergeCell ref="Q22:Q30"/>
    <mergeCell ref="B26:B28"/>
    <mergeCell ref="C31:C36"/>
    <mergeCell ref="D31:D39"/>
    <mergeCell ref="E31:G31"/>
    <mergeCell ref="H31:J31"/>
    <mergeCell ref="K31:M31"/>
    <mergeCell ref="N31:P31"/>
    <mergeCell ref="Q31:Q39"/>
    <mergeCell ref="K22:M22"/>
    <mergeCell ref="C22:C27"/>
    <mergeCell ref="D22:D30"/>
    <mergeCell ref="E22:G22"/>
    <mergeCell ref="H22:J22"/>
    <mergeCell ref="N22:P22"/>
    <mergeCell ref="N40:P40"/>
    <mergeCell ref="Q40:Q48"/>
    <mergeCell ref="B44:B46"/>
    <mergeCell ref="B35:B37"/>
    <mergeCell ref="C40:C45"/>
    <mergeCell ref="D40:D48"/>
    <mergeCell ref="E40:G40"/>
    <mergeCell ref="H40:J40"/>
    <mergeCell ref="K40:M40"/>
  </mergeCells>
  <phoneticPr fontId="3" type="noConversion"/>
  <printOptions horizontalCentered="1"/>
  <pageMargins left="0.59055118110236227" right="0.59055118110236227" top="0.51181102362204722" bottom="0.51181102362204722" header="0.47244094488188981" footer="0.47244094488188981"/>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Zeros="0" topLeftCell="B19" workbookViewId="0">
      <selection activeCell="B3" sqref="B3:N3"/>
    </sheetView>
  </sheetViews>
  <sheetFormatPr defaultRowHeight="16.2"/>
  <cols>
    <col min="1" max="1" width="1" hidden="1" customWidth="1"/>
    <col min="2" max="3" width="5.44140625" bestFit="1" customWidth="1"/>
    <col min="4" max="4" width="19.21875" customWidth="1"/>
    <col min="5" max="13" width="5.44140625" bestFit="1" customWidth="1"/>
    <col min="14" max="14" width="16.109375" customWidth="1"/>
  </cols>
  <sheetData>
    <row r="1" spans="2:14" ht="3" customHeight="1"/>
    <row r="2" spans="2:14" ht="22.2">
      <c r="B2" s="548" t="str">
        <f>SUBSTITUTE(三菜!B1,"食譜設計","意見調查表")</f>
        <v>D19-6 嘉義縣六腳鄉六嘉國中 109學年度第1學期第14週午餐午餐意見調查表</v>
      </c>
      <c r="C2" s="548"/>
      <c r="D2" s="548"/>
      <c r="E2" s="548"/>
      <c r="F2" s="548"/>
      <c r="G2" s="548"/>
      <c r="H2" s="548"/>
      <c r="I2" s="548"/>
      <c r="J2" s="548"/>
      <c r="K2" s="548"/>
      <c r="L2" s="548"/>
      <c r="M2" s="548"/>
      <c r="N2" s="548"/>
    </row>
    <row r="3" spans="2:14">
      <c r="B3" s="549" t="s">
        <v>16</v>
      </c>
      <c r="C3" s="549"/>
      <c r="D3" s="549"/>
      <c r="E3" s="549"/>
      <c r="F3" s="549"/>
      <c r="G3" s="549"/>
      <c r="H3" s="549"/>
      <c r="I3" s="549"/>
      <c r="J3" s="549"/>
      <c r="K3" s="549"/>
      <c r="L3" s="549"/>
      <c r="M3" s="549"/>
      <c r="N3" s="549"/>
    </row>
    <row r="4" spans="2:14">
      <c r="B4" s="550" t="s">
        <v>0</v>
      </c>
      <c r="C4" s="550" t="s">
        <v>1</v>
      </c>
      <c r="D4" s="550" t="s">
        <v>8</v>
      </c>
      <c r="E4" s="553" t="s">
        <v>17</v>
      </c>
      <c r="F4" s="553"/>
      <c r="G4" s="553"/>
      <c r="H4" s="553" t="s">
        <v>9</v>
      </c>
      <c r="I4" s="553"/>
      <c r="J4" s="553"/>
      <c r="K4" s="553" t="s">
        <v>18</v>
      </c>
      <c r="L4" s="553"/>
      <c r="M4" s="553"/>
      <c r="N4" s="551" t="s">
        <v>19</v>
      </c>
    </row>
    <row r="5" spans="2:14">
      <c r="B5" s="550"/>
      <c r="C5" s="550"/>
      <c r="D5" s="550"/>
      <c r="E5" s="23" t="s">
        <v>10</v>
      </c>
      <c r="F5" s="23" t="s">
        <v>11</v>
      </c>
      <c r="G5" s="23" t="s">
        <v>12</v>
      </c>
      <c r="H5" s="23" t="s">
        <v>13</v>
      </c>
      <c r="I5" s="23" t="s">
        <v>14</v>
      </c>
      <c r="J5" s="23" t="s">
        <v>15</v>
      </c>
      <c r="K5" s="23" t="s">
        <v>10</v>
      </c>
      <c r="L5" s="23" t="s">
        <v>11</v>
      </c>
      <c r="M5" s="23" t="s">
        <v>12</v>
      </c>
      <c r="N5" s="552"/>
    </row>
    <row r="6" spans="2:14">
      <c r="B6" s="24">
        <f>IF(三菜!B4&lt;&gt;"",三菜!B4 )</f>
        <v>11</v>
      </c>
      <c r="C6" s="555" t="str">
        <f>RIGHT(IF(三菜!B8&lt;&gt;"",三菜!B8,""),1)</f>
        <v>一</v>
      </c>
      <c r="D6" s="25" t="str">
        <f>三菜!D4</f>
        <v>白米飯</v>
      </c>
      <c r="E6" s="25"/>
      <c r="F6" s="25"/>
      <c r="G6" s="25"/>
      <c r="H6" s="25"/>
      <c r="I6" s="25"/>
      <c r="J6" s="25"/>
      <c r="K6" s="25"/>
      <c r="L6" s="25"/>
      <c r="M6" s="25"/>
      <c r="N6" s="554"/>
    </row>
    <row r="7" spans="2:14">
      <c r="B7" s="26" t="s">
        <v>3</v>
      </c>
      <c r="C7" s="540"/>
      <c r="D7" s="25" t="str">
        <f>三菜!E4</f>
        <v>沙茶雞翅</v>
      </c>
      <c r="E7" s="25"/>
      <c r="F7" s="25"/>
      <c r="G7" s="25"/>
      <c r="H7" s="25"/>
      <c r="I7" s="25"/>
      <c r="J7" s="25"/>
      <c r="K7" s="25"/>
      <c r="L7" s="25"/>
      <c r="M7" s="25"/>
      <c r="N7" s="543"/>
    </row>
    <row r="8" spans="2:14">
      <c r="B8" s="26">
        <f>IF(三菜!B6&lt;&gt;"",三菜!B6,"")</f>
        <v>30</v>
      </c>
      <c r="C8" s="540"/>
      <c r="D8" s="25" t="str">
        <f>三菜!H4</f>
        <v>食神滷味</v>
      </c>
      <c r="E8" s="25"/>
      <c r="F8" s="25"/>
      <c r="G8" s="25"/>
      <c r="H8" s="25"/>
      <c r="I8" s="25"/>
      <c r="J8" s="25"/>
      <c r="K8" s="25"/>
      <c r="L8" s="25"/>
      <c r="M8" s="25"/>
      <c r="N8" s="543"/>
    </row>
    <row r="9" spans="2:14">
      <c r="B9" s="26" t="s">
        <v>4</v>
      </c>
      <c r="C9" s="540"/>
      <c r="D9" s="25" t="str">
        <f>三菜!K4</f>
        <v>炒油菜</v>
      </c>
      <c r="E9" s="25"/>
      <c r="F9" s="25"/>
      <c r="G9" s="25"/>
      <c r="H9" s="25"/>
      <c r="I9" s="25"/>
      <c r="J9" s="25"/>
      <c r="K9" s="25"/>
      <c r="L9" s="25"/>
      <c r="M9" s="25"/>
      <c r="N9" s="543"/>
    </row>
    <row r="10" spans="2:14">
      <c r="B10" s="27"/>
      <c r="C10" s="540"/>
      <c r="D10" s="25" t="str">
        <f>三菜!N4</f>
        <v>玉米蛋花濃湯</v>
      </c>
      <c r="E10" s="25"/>
      <c r="F10" s="25"/>
      <c r="G10" s="25"/>
      <c r="H10" s="25"/>
      <c r="I10" s="25"/>
      <c r="J10" s="25"/>
      <c r="K10" s="25"/>
      <c r="L10" s="25"/>
      <c r="M10" s="25"/>
      <c r="N10" s="543"/>
    </row>
    <row r="11" spans="2:14" ht="16.8" thickBot="1">
      <c r="B11" s="28"/>
      <c r="C11" s="541"/>
      <c r="D11" s="29">
        <f>三菜!Q4</f>
        <v>0</v>
      </c>
      <c r="E11" s="29"/>
      <c r="F11" s="29"/>
      <c r="G11" s="29"/>
      <c r="H11" s="29"/>
      <c r="I11" s="29"/>
      <c r="J11" s="29"/>
      <c r="K11" s="29"/>
      <c r="L11" s="29"/>
      <c r="M11" s="29"/>
      <c r="N11" s="544"/>
    </row>
    <row r="12" spans="2:14" ht="16.5" customHeight="1">
      <c r="B12" s="30">
        <f>IF(三菜!B13&lt;&gt;"",三菜!B13,"")</f>
        <v>12</v>
      </c>
      <c r="C12" s="539" t="str">
        <f>RIGHT(IF(三菜!B17&lt;&gt;"",三菜!B17,""),1)</f>
        <v>二</v>
      </c>
      <c r="D12" s="31" t="str">
        <f>三菜!D13</f>
        <v>地瓜飯</v>
      </c>
      <c r="E12" s="32"/>
      <c r="F12" s="32"/>
      <c r="G12" s="32"/>
      <c r="H12" s="32"/>
      <c r="I12" s="32"/>
      <c r="J12" s="32"/>
      <c r="K12" s="32"/>
      <c r="L12" s="32"/>
      <c r="M12" s="32"/>
      <c r="N12" s="542"/>
    </row>
    <row r="13" spans="2:14">
      <c r="B13" s="26" t="s">
        <v>3</v>
      </c>
      <c r="C13" s="540"/>
      <c r="D13" s="25" t="str">
        <f>三菜!E13</f>
        <v>滷肉飯</v>
      </c>
      <c r="E13" s="25"/>
      <c r="F13" s="25"/>
      <c r="G13" s="25"/>
      <c r="H13" s="25"/>
      <c r="I13" s="25"/>
      <c r="J13" s="25"/>
      <c r="K13" s="25"/>
      <c r="L13" s="25"/>
      <c r="M13" s="25"/>
      <c r="N13" s="543"/>
    </row>
    <row r="14" spans="2:14">
      <c r="B14" s="26">
        <f>IF(三菜!B15&lt;&gt;"",三菜!B15,"")</f>
        <v>1</v>
      </c>
      <c r="C14" s="540"/>
      <c r="D14" s="25" t="str">
        <f>三菜!H13</f>
        <v>海帶拌三絲</v>
      </c>
      <c r="E14" s="25"/>
      <c r="F14" s="25"/>
      <c r="G14" s="25"/>
      <c r="H14" s="25"/>
      <c r="I14" s="25"/>
      <c r="J14" s="25"/>
      <c r="K14" s="25"/>
      <c r="L14" s="25"/>
      <c r="M14" s="25"/>
      <c r="N14" s="543"/>
    </row>
    <row r="15" spans="2:14">
      <c r="B15" s="26" t="s">
        <v>4</v>
      </c>
      <c r="C15" s="540"/>
      <c r="D15" s="25" t="str">
        <f>三菜!K13</f>
        <v>炒高麗菜</v>
      </c>
      <c r="E15" s="25"/>
      <c r="F15" s="25"/>
      <c r="G15" s="25"/>
      <c r="H15" s="25"/>
      <c r="I15" s="25"/>
      <c r="J15" s="25"/>
      <c r="K15" s="25"/>
      <c r="L15" s="25"/>
      <c r="M15" s="25"/>
      <c r="N15" s="543"/>
    </row>
    <row r="16" spans="2:14">
      <c r="B16" s="27"/>
      <c r="C16" s="540"/>
      <c r="D16" s="25" t="str">
        <f>三菜!N13</f>
        <v>榨菜肉絲湯</v>
      </c>
      <c r="E16" s="25"/>
      <c r="F16" s="25"/>
      <c r="G16" s="25"/>
      <c r="H16" s="25"/>
      <c r="I16" s="25"/>
      <c r="J16" s="25"/>
      <c r="K16" s="25"/>
      <c r="L16" s="25"/>
      <c r="M16" s="25"/>
      <c r="N16" s="543"/>
    </row>
    <row r="17" spans="2:14" ht="16.8" thickBot="1">
      <c r="B17" s="28"/>
      <c r="C17" s="541"/>
      <c r="D17" s="29" t="str">
        <f>三菜!Q13</f>
        <v>柳丁</v>
      </c>
      <c r="E17" s="29"/>
      <c r="F17" s="29"/>
      <c r="G17" s="29"/>
      <c r="H17" s="29"/>
      <c r="I17" s="29"/>
      <c r="J17" s="29"/>
      <c r="K17" s="29"/>
      <c r="L17" s="29"/>
      <c r="M17" s="29"/>
      <c r="N17" s="544"/>
    </row>
    <row r="18" spans="2:14">
      <c r="B18" s="26">
        <f>IF(三菜!B22&lt;&gt;"",三菜!B22,"")</f>
        <v>12</v>
      </c>
      <c r="C18" s="539" t="str">
        <f>RIGHT(IF(三菜!B26&lt;&gt;"",三菜!B26,""),1)</f>
        <v>三</v>
      </c>
      <c r="D18" s="31" t="str">
        <f>三菜!D22</f>
        <v>白米飯</v>
      </c>
      <c r="E18" s="31"/>
      <c r="F18" s="31"/>
      <c r="G18" s="31"/>
      <c r="H18" s="31"/>
      <c r="I18" s="31"/>
      <c r="J18" s="31"/>
      <c r="K18" s="31"/>
      <c r="L18" s="31"/>
      <c r="M18" s="31"/>
      <c r="N18" s="543"/>
    </row>
    <row r="19" spans="2:14">
      <c r="B19" s="26" t="s">
        <v>3</v>
      </c>
      <c r="C19" s="540"/>
      <c r="D19" s="25" t="str">
        <f>三菜!E22</f>
        <v>廣東粥</v>
      </c>
      <c r="E19" s="25"/>
      <c r="F19" s="25"/>
      <c r="G19" s="25"/>
      <c r="H19" s="25"/>
      <c r="I19" s="25"/>
      <c r="J19" s="25"/>
      <c r="K19" s="25"/>
      <c r="L19" s="25"/>
      <c r="M19" s="25"/>
      <c r="N19" s="543"/>
    </row>
    <row r="20" spans="2:14">
      <c r="B20" s="26">
        <f>IF(三菜!B24&lt;&gt;"",三菜!B24,"")</f>
        <v>2</v>
      </c>
      <c r="C20" s="540"/>
      <c r="D20" s="25" t="str">
        <f>三菜!H22</f>
        <v>清蒸肉圓</v>
      </c>
      <c r="E20" s="25"/>
      <c r="F20" s="25"/>
      <c r="G20" s="25"/>
      <c r="H20" s="25"/>
      <c r="I20" s="25"/>
      <c r="J20" s="25"/>
      <c r="K20" s="25"/>
      <c r="L20" s="25"/>
      <c r="M20" s="25"/>
      <c r="N20" s="543"/>
    </row>
    <row r="21" spans="2:14">
      <c r="B21" s="26" t="s">
        <v>4</v>
      </c>
      <c r="C21" s="540"/>
      <c r="D21" s="25">
        <f>三菜!K22</f>
        <v>0</v>
      </c>
      <c r="E21" s="25"/>
      <c r="F21" s="25"/>
      <c r="G21" s="25"/>
      <c r="H21" s="25"/>
      <c r="I21" s="25"/>
      <c r="J21" s="25"/>
      <c r="K21" s="25"/>
      <c r="L21" s="25"/>
      <c r="M21" s="25"/>
      <c r="N21" s="543"/>
    </row>
    <row r="22" spans="2:14">
      <c r="B22" s="27"/>
      <c r="C22" s="540"/>
      <c r="D22" s="25">
        <f>三菜!N22</f>
        <v>0</v>
      </c>
      <c r="E22" s="25"/>
      <c r="F22" s="25"/>
      <c r="G22" s="25"/>
      <c r="H22" s="25"/>
      <c r="I22" s="25"/>
      <c r="J22" s="25"/>
      <c r="K22" s="25"/>
      <c r="L22" s="25"/>
      <c r="M22" s="25"/>
      <c r="N22" s="543"/>
    </row>
    <row r="23" spans="2:14" ht="16.8" thickBot="1">
      <c r="B23" s="27"/>
      <c r="C23" s="541"/>
      <c r="D23" s="29">
        <f>三菜!Q22</f>
        <v>0</v>
      </c>
      <c r="E23" s="33"/>
      <c r="F23" s="33"/>
      <c r="G23" s="33"/>
      <c r="H23" s="33"/>
      <c r="I23" s="33"/>
      <c r="J23" s="33"/>
      <c r="K23" s="33"/>
      <c r="L23" s="33"/>
      <c r="M23" s="33"/>
      <c r="N23" s="543"/>
    </row>
    <row r="24" spans="2:14">
      <c r="B24" s="30">
        <f>IF(三菜!B31&lt;&gt;"",三菜!B31,"")</f>
        <v>12</v>
      </c>
      <c r="C24" s="539" t="str">
        <f>RIGHT(IF(三菜!B35&lt;&gt;"",三菜!B35,""),1)</f>
        <v>四</v>
      </c>
      <c r="D24" s="31" t="str">
        <f>三菜!D31</f>
        <v>白米飯</v>
      </c>
      <c r="E24" s="32"/>
      <c r="F24" s="32"/>
      <c r="G24" s="32"/>
      <c r="H24" s="32"/>
      <c r="I24" s="32"/>
      <c r="J24" s="32"/>
      <c r="K24" s="32"/>
      <c r="L24" s="32"/>
      <c r="M24" s="32"/>
      <c r="N24" s="542"/>
    </row>
    <row r="25" spans="2:14">
      <c r="B25" s="26" t="s">
        <v>3</v>
      </c>
      <c r="C25" s="540"/>
      <c r="D25" s="25" t="str">
        <f>三菜!E31</f>
        <v>蔥燒鬼頭刀</v>
      </c>
      <c r="E25" s="25"/>
      <c r="F25" s="25"/>
      <c r="G25" s="25"/>
      <c r="H25" s="25"/>
      <c r="I25" s="25"/>
      <c r="J25" s="25"/>
      <c r="K25" s="25"/>
      <c r="L25" s="25"/>
      <c r="M25" s="25"/>
      <c r="N25" s="543"/>
    </row>
    <row r="26" spans="2:14">
      <c r="B26" s="26">
        <f>IF(三菜!B33&lt;&gt;"",三菜!B33,"")</f>
        <v>3</v>
      </c>
      <c r="C26" s="540"/>
      <c r="D26" s="25" t="str">
        <f>三菜!H31</f>
        <v>醬燒肉片豆腐</v>
      </c>
      <c r="E26" s="25"/>
      <c r="F26" s="25"/>
      <c r="G26" s="25"/>
      <c r="H26" s="25"/>
      <c r="I26" s="25"/>
      <c r="J26" s="25"/>
      <c r="K26" s="25"/>
      <c r="L26" s="25"/>
      <c r="M26" s="25"/>
      <c r="N26" s="543"/>
    </row>
    <row r="27" spans="2:14">
      <c r="B27" s="26" t="s">
        <v>4</v>
      </c>
      <c r="C27" s="540"/>
      <c r="D27" s="25" t="str">
        <f>三菜!K31</f>
        <v>鐵板鮮蔬</v>
      </c>
      <c r="E27" s="25"/>
      <c r="F27" s="25"/>
      <c r="G27" s="25"/>
      <c r="H27" s="25"/>
      <c r="I27" s="25"/>
      <c r="J27" s="25"/>
      <c r="K27" s="25"/>
      <c r="L27" s="25"/>
      <c r="M27" s="25"/>
      <c r="N27" s="543"/>
    </row>
    <row r="28" spans="2:14">
      <c r="B28" s="27"/>
      <c r="C28" s="540"/>
      <c r="D28" s="25" t="str">
        <f>三菜!N31</f>
        <v>蘿蔔湯</v>
      </c>
      <c r="E28" s="25"/>
      <c r="F28" s="25"/>
      <c r="G28" s="25"/>
      <c r="H28" s="25"/>
      <c r="I28" s="25"/>
      <c r="J28" s="25"/>
      <c r="K28" s="25"/>
      <c r="L28" s="25"/>
      <c r="M28" s="25"/>
      <c r="N28" s="543"/>
    </row>
    <row r="29" spans="2:14" ht="16.8" thickBot="1">
      <c r="B29" s="28"/>
      <c r="C29" s="541"/>
      <c r="D29" s="29" t="str">
        <f>三菜!Q31</f>
        <v>蕃茄</v>
      </c>
      <c r="E29" s="29"/>
      <c r="F29" s="29"/>
      <c r="G29" s="29"/>
      <c r="H29" s="29"/>
      <c r="I29" s="29"/>
      <c r="J29" s="29"/>
      <c r="K29" s="29"/>
      <c r="L29" s="29"/>
      <c r="M29" s="29"/>
      <c r="N29" s="544"/>
    </row>
    <row r="30" spans="2:14">
      <c r="B30" s="30">
        <f>IF(三菜!B40&lt;&gt;"",三菜!B40,"")</f>
        <v>12</v>
      </c>
      <c r="C30" s="539" t="str">
        <f>RIGHT(IF(三菜!B44&lt;&gt;"",三菜!B44,""),1)</f>
        <v>五</v>
      </c>
      <c r="D30" s="32" t="str">
        <f>三菜!D40</f>
        <v>白米飯</v>
      </c>
      <c r="E30" s="32"/>
      <c r="F30" s="32"/>
      <c r="G30" s="32"/>
      <c r="H30" s="32"/>
      <c r="I30" s="32"/>
      <c r="J30" s="32"/>
      <c r="K30" s="32"/>
      <c r="L30" s="32"/>
      <c r="M30" s="32"/>
      <c r="N30" s="542"/>
    </row>
    <row r="31" spans="2:14">
      <c r="B31" s="26" t="s">
        <v>3</v>
      </c>
      <c r="C31" s="540"/>
      <c r="D31" s="25" t="str">
        <f>三菜!E40</f>
        <v>香滷雞腿</v>
      </c>
      <c r="E31" s="25"/>
      <c r="F31" s="25"/>
      <c r="G31" s="25"/>
      <c r="H31" s="25"/>
      <c r="I31" s="25"/>
      <c r="J31" s="25"/>
      <c r="K31" s="25"/>
      <c r="L31" s="25"/>
      <c r="M31" s="25"/>
      <c r="N31" s="543"/>
    </row>
    <row r="32" spans="2:14">
      <c r="B32" s="26">
        <f>IF(三菜!B42&lt;&gt;"",三菜!B42,"")</f>
        <v>4</v>
      </c>
      <c r="C32" s="540"/>
      <c r="D32" s="25" t="str">
        <f>三菜!H40</f>
        <v>紅蘿蔔炒蛋</v>
      </c>
      <c r="E32" s="25"/>
      <c r="F32" s="25"/>
      <c r="G32" s="25"/>
      <c r="H32" s="25"/>
      <c r="I32" s="25"/>
      <c r="J32" s="25"/>
      <c r="K32" s="25"/>
      <c r="L32" s="25"/>
      <c r="M32" s="25"/>
      <c r="N32" s="543"/>
    </row>
    <row r="33" spans="2:14">
      <c r="B33" s="26" t="s">
        <v>4</v>
      </c>
      <c r="C33" s="540"/>
      <c r="D33" s="25" t="str">
        <f>三菜!K40</f>
        <v>炒高麗菜</v>
      </c>
      <c r="E33" s="25"/>
      <c r="F33" s="25"/>
      <c r="G33" s="25"/>
      <c r="H33" s="25"/>
      <c r="I33" s="25"/>
      <c r="J33" s="25"/>
      <c r="K33" s="25"/>
      <c r="L33" s="25"/>
      <c r="M33" s="25"/>
      <c r="N33" s="543"/>
    </row>
    <row r="34" spans="2:14">
      <c r="B34" s="27"/>
      <c r="C34" s="540"/>
      <c r="D34" s="25" t="str">
        <f>三菜!N40</f>
        <v>紅豆湯(提早送</v>
      </c>
      <c r="E34" s="25"/>
      <c r="F34" s="25"/>
      <c r="G34" s="25"/>
      <c r="H34" s="25"/>
      <c r="I34" s="25"/>
      <c r="J34" s="25"/>
      <c r="K34" s="25"/>
      <c r="L34" s="25"/>
      <c r="M34" s="25"/>
      <c r="N34" s="543"/>
    </row>
    <row r="35" spans="2:14" ht="16.8" thickBot="1">
      <c r="B35" s="28"/>
      <c r="C35" s="541"/>
      <c r="D35" s="29">
        <f>三菜!Q40</f>
        <v>0</v>
      </c>
      <c r="E35" s="29"/>
      <c r="F35" s="29"/>
      <c r="G35" s="29"/>
      <c r="H35" s="29"/>
      <c r="I35" s="29"/>
      <c r="J35" s="29"/>
      <c r="K35" s="29"/>
      <c r="L35" s="29"/>
      <c r="M35" s="29"/>
      <c r="N35" s="544"/>
    </row>
    <row r="36" spans="2:14" ht="16.8" thickBot="1">
      <c r="B36" s="545" t="s">
        <v>80</v>
      </c>
      <c r="C36" s="546"/>
      <c r="D36" s="547"/>
      <c r="E36" s="283"/>
      <c r="F36" s="283"/>
      <c r="G36" s="283"/>
      <c r="H36" s="283"/>
      <c r="I36" s="283"/>
      <c r="J36" s="283"/>
      <c r="K36" s="283"/>
      <c r="L36" s="283"/>
      <c r="M36" s="283"/>
      <c r="N36" s="283"/>
    </row>
    <row r="37" spans="2:14">
      <c r="B37" t="s">
        <v>6</v>
      </c>
    </row>
    <row r="38" spans="2:14">
      <c r="B38" t="s">
        <v>7</v>
      </c>
    </row>
  </sheetData>
  <mergeCells count="20">
    <mergeCell ref="C12:C17"/>
    <mergeCell ref="H4:J4"/>
    <mergeCell ref="K4:M4"/>
    <mergeCell ref="N6:N11"/>
    <mergeCell ref="N12:N17"/>
    <mergeCell ref="C6:C11"/>
    <mergeCell ref="B2:N2"/>
    <mergeCell ref="B3:N3"/>
    <mergeCell ref="B4:B5"/>
    <mergeCell ref="C4:C5"/>
    <mergeCell ref="D4:D5"/>
    <mergeCell ref="N4:N5"/>
    <mergeCell ref="E4:G4"/>
    <mergeCell ref="C18:C23"/>
    <mergeCell ref="C24:C29"/>
    <mergeCell ref="N24:N29"/>
    <mergeCell ref="B36:D36"/>
    <mergeCell ref="C30:C35"/>
    <mergeCell ref="N30:N35"/>
    <mergeCell ref="N18:N23"/>
  </mergeCells>
  <phoneticPr fontId="3" type="noConversion"/>
  <pageMargins left="0.28999999999999998" right="0.33" top="1" bottom="1" header="0.5" footer="0.5"/>
  <pageSetup paperSize="25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1"/>
  <sheetViews>
    <sheetView showZeros="0" topLeftCell="A21" zoomScale="80" zoomScaleNormal="80" workbookViewId="0">
      <selection activeCell="B40" sqref="A40:XFD40"/>
    </sheetView>
  </sheetViews>
  <sheetFormatPr defaultRowHeight="16.2"/>
  <cols>
    <col min="1" max="8" width="4.6640625" customWidth="1"/>
    <col min="9" max="9" width="4.6640625" style="381" customWidth="1"/>
    <col min="10" max="10" width="4.6640625" style="381" hidden="1" customWidth="1"/>
    <col min="11" max="12" width="4.6640625" hidden="1" customWidth="1"/>
    <col min="13" max="19" width="4.6640625" customWidth="1"/>
    <col min="20" max="20" width="4.6640625" style="381" customWidth="1"/>
    <col min="21" max="21" width="4.6640625" style="381" hidden="1" customWidth="1"/>
    <col min="22" max="23" width="4.6640625" hidden="1" customWidth="1"/>
    <col min="24" max="30" width="4.6640625" customWidth="1"/>
    <col min="31" max="31" width="4.6640625" style="381" customWidth="1"/>
    <col min="32" max="32" width="4.6640625" style="381" hidden="1" customWidth="1"/>
    <col min="33" max="34" width="4.6640625" hidden="1" customWidth="1"/>
    <col min="35" max="41" width="4.6640625" customWidth="1"/>
    <col min="42" max="42" width="4.6640625" style="381" customWidth="1"/>
    <col min="43" max="43" width="4.6640625" style="381" hidden="1" customWidth="1"/>
    <col min="44" max="45" width="4.6640625" hidden="1" customWidth="1"/>
    <col min="46" max="52" width="4.6640625" customWidth="1"/>
    <col min="53" max="53" width="4.6640625" style="381" customWidth="1"/>
    <col min="54" max="54" width="4.77734375" style="381" hidden="1" customWidth="1"/>
    <col min="55" max="55" width="3.77734375" style="282" hidden="1" customWidth="1"/>
    <col min="56" max="56" width="3.88671875" style="282" hidden="1" customWidth="1"/>
  </cols>
  <sheetData>
    <row r="1" spans="1:56" ht="20.25" customHeight="1" thickBot="1">
      <c r="B1" s="621" t="str">
        <f>三菜!B1</f>
        <v>D19-6 嘉義縣六腳鄉六嘉國中 109學年度第1學期第14週午餐午餐食譜設計</v>
      </c>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1"/>
      <c r="AM1" s="621"/>
      <c r="AN1" s="621"/>
      <c r="AO1" s="258"/>
      <c r="AP1" s="391"/>
      <c r="AQ1" s="391"/>
      <c r="AR1" s="258"/>
      <c r="AS1" s="258"/>
      <c r="AT1" s="620" t="s">
        <v>163</v>
      </c>
      <c r="AU1" s="620"/>
      <c r="AV1" s="620"/>
      <c r="AW1" s="620"/>
      <c r="AX1" s="620"/>
      <c r="AY1" s="620"/>
      <c r="AZ1" s="620"/>
      <c r="BA1" s="620"/>
      <c r="BB1" s="407"/>
      <c r="BC1" s="280"/>
      <c r="BD1" s="280"/>
    </row>
    <row r="2" spans="1:56" ht="19.8">
      <c r="A2" s="304"/>
      <c r="B2" s="338"/>
      <c r="C2" s="338">
        <f>三菜!B4</f>
        <v>11</v>
      </c>
      <c r="D2" s="338" t="s">
        <v>3</v>
      </c>
      <c r="E2" s="338">
        <f>三菜!B6</f>
        <v>30</v>
      </c>
      <c r="F2" s="338" t="s">
        <v>4</v>
      </c>
      <c r="G2" s="338" t="s">
        <v>87</v>
      </c>
      <c r="H2" s="339"/>
      <c r="I2" s="374"/>
      <c r="J2" s="592"/>
      <c r="K2" s="560"/>
      <c r="L2" s="561"/>
      <c r="M2" s="340"/>
      <c r="N2" s="338">
        <f>三菜!B13</f>
        <v>12</v>
      </c>
      <c r="O2" s="338" t="s">
        <v>3</v>
      </c>
      <c r="P2" s="338">
        <f>三菜!B15</f>
        <v>1</v>
      </c>
      <c r="Q2" s="338" t="s">
        <v>4</v>
      </c>
      <c r="R2" s="338" t="s">
        <v>67</v>
      </c>
      <c r="S2" s="338"/>
      <c r="T2" s="374"/>
      <c r="U2" s="592"/>
      <c r="V2" s="560"/>
      <c r="W2" s="561"/>
      <c r="X2" s="361"/>
      <c r="Y2" s="277">
        <f>三菜!B22</f>
        <v>12</v>
      </c>
      <c r="Z2" s="277" t="s">
        <v>3</v>
      </c>
      <c r="AA2" s="277">
        <f>三菜!B24</f>
        <v>2</v>
      </c>
      <c r="AB2" s="277" t="s">
        <v>4</v>
      </c>
      <c r="AC2" s="277" t="s">
        <v>89</v>
      </c>
      <c r="AD2" s="277"/>
      <c r="AE2" s="387"/>
      <c r="AF2" s="592"/>
      <c r="AG2" s="560"/>
      <c r="AH2" s="561"/>
      <c r="AI2" s="361"/>
      <c r="AJ2" s="277">
        <f>三菜!B31</f>
        <v>12</v>
      </c>
      <c r="AK2" s="277" t="s">
        <v>3</v>
      </c>
      <c r="AL2" s="277">
        <f>三菜!B33</f>
        <v>3</v>
      </c>
      <c r="AM2" s="277" t="s">
        <v>4</v>
      </c>
      <c r="AN2" s="277" t="s">
        <v>90</v>
      </c>
      <c r="AO2" s="362"/>
      <c r="AP2" s="392"/>
      <c r="AQ2" s="559"/>
      <c r="AR2" s="560"/>
      <c r="AS2" s="561"/>
      <c r="AT2" s="277"/>
      <c r="AU2" s="277">
        <f>三菜!B40</f>
        <v>12</v>
      </c>
      <c r="AV2" s="277" t="s">
        <v>3</v>
      </c>
      <c r="AW2" s="277">
        <f>三菜!B42</f>
        <v>4</v>
      </c>
      <c r="AX2" s="277" t="s">
        <v>4</v>
      </c>
      <c r="AY2" s="277" t="s">
        <v>91</v>
      </c>
      <c r="AZ2" s="277"/>
      <c r="BA2" s="392"/>
      <c r="BB2" s="559"/>
      <c r="BC2" s="560"/>
      <c r="BD2" s="561"/>
    </row>
    <row r="3" spans="1:56" ht="32.4">
      <c r="A3" s="305"/>
      <c r="B3" s="255" t="s">
        <v>83</v>
      </c>
      <c r="C3" s="616">
        <f>三菜!B12</f>
        <v>226</v>
      </c>
      <c r="D3" s="617"/>
      <c r="E3" s="617"/>
      <c r="F3" s="617"/>
      <c r="G3" s="617"/>
      <c r="H3" s="618"/>
      <c r="I3" s="375"/>
      <c r="J3" s="593"/>
      <c r="K3" s="563"/>
      <c r="L3" s="564"/>
      <c r="M3" s="336" t="s">
        <v>83</v>
      </c>
      <c r="N3" s="616">
        <f>三菜!B21</f>
        <v>226</v>
      </c>
      <c r="O3" s="617"/>
      <c r="P3" s="617"/>
      <c r="Q3" s="617"/>
      <c r="R3" s="617"/>
      <c r="S3" s="618"/>
      <c r="T3" s="375"/>
      <c r="U3" s="593"/>
      <c r="V3" s="563"/>
      <c r="W3" s="564"/>
      <c r="X3" s="336" t="s">
        <v>83</v>
      </c>
      <c r="Y3" s="616">
        <f>三菜!B30</f>
        <v>226</v>
      </c>
      <c r="Z3" s="617"/>
      <c r="AA3" s="617"/>
      <c r="AB3" s="617"/>
      <c r="AC3" s="617"/>
      <c r="AD3" s="618"/>
      <c r="AE3" s="375"/>
      <c r="AF3" s="593"/>
      <c r="AG3" s="563"/>
      <c r="AH3" s="564"/>
      <c r="AI3" s="336" t="s">
        <v>83</v>
      </c>
      <c r="AJ3" s="616">
        <f>三菜!B39</f>
        <v>226</v>
      </c>
      <c r="AK3" s="617"/>
      <c r="AL3" s="617"/>
      <c r="AM3" s="617"/>
      <c r="AN3" s="617"/>
      <c r="AO3" s="618"/>
      <c r="AP3" s="393"/>
      <c r="AQ3" s="562"/>
      <c r="AR3" s="563"/>
      <c r="AS3" s="564"/>
      <c r="AT3" s="255" t="s">
        <v>83</v>
      </c>
      <c r="AU3" s="616">
        <f>三菜!B48</f>
        <v>226</v>
      </c>
      <c r="AV3" s="617"/>
      <c r="AW3" s="617"/>
      <c r="AX3" s="617"/>
      <c r="AY3" s="617"/>
      <c r="AZ3" s="618"/>
      <c r="BA3" s="393"/>
      <c r="BB3" s="562"/>
      <c r="BC3" s="563"/>
      <c r="BD3" s="564"/>
    </row>
    <row r="4" spans="1:56" ht="32.4">
      <c r="A4" s="305"/>
      <c r="B4" s="255" t="s">
        <v>35</v>
      </c>
      <c r="C4" s="594" t="str">
        <f>三菜!D4</f>
        <v>白米飯</v>
      </c>
      <c r="D4" s="566"/>
      <c r="E4" s="566"/>
      <c r="F4" s="566"/>
      <c r="G4" s="566"/>
      <c r="H4" s="619"/>
      <c r="I4" s="382">
        <f>三菜!B12</f>
        <v>226</v>
      </c>
      <c r="J4" s="594"/>
      <c r="K4" s="566"/>
      <c r="L4" s="567"/>
      <c r="M4" s="336" t="s">
        <v>35</v>
      </c>
      <c r="N4" s="594" t="str">
        <f>三菜!D13</f>
        <v>地瓜飯</v>
      </c>
      <c r="O4" s="566"/>
      <c r="P4" s="566"/>
      <c r="Q4" s="566"/>
      <c r="R4" s="566"/>
      <c r="S4" s="619"/>
      <c r="T4" s="382">
        <f>三菜!B21</f>
        <v>226</v>
      </c>
      <c r="U4" s="594"/>
      <c r="V4" s="566"/>
      <c r="W4" s="567"/>
      <c r="X4" s="336" t="s">
        <v>35</v>
      </c>
      <c r="Y4" s="594" t="str">
        <f>三菜!D22</f>
        <v>白米飯</v>
      </c>
      <c r="Z4" s="566"/>
      <c r="AA4" s="566"/>
      <c r="AB4" s="566"/>
      <c r="AC4" s="566"/>
      <c r="AD4" s="619"/>
      <c r="AE4" s="382">
        <f>三菜!B30</f>
        <v>226</v>
      </c>
      <c r="AF4" s="594"/>
      <c r="AG4" s="566"/>
      <c r="AH4" s="567"/>
      <c r="AI4" s="336" t="s">
        <v>35</v>
      </c>
      <c r="AJ4" s="594" t="str">
        <f>三菜!D31</f>
        <v>白米飯</v>
      </c>
      <c r="AK4" s="566"/>
      <c r="AL4" s="566"/>
      <c r="AM4" s="566"/>
      <c r="AN4" s="566"/>
      <c r="AO4" s="619"/>
      <c r="AP4" s="399">
        <f>三菜!B39</f>
        <v>226</v>
      </c>
      <c r="AQ4" s="565"/>
      <c r="AR4" s="566"/>
      <c r="AS4" s="567"/>
      <c r="AT4" s="255" t="s">
        <v>35</v>
      </c>
      <c r="AU4" s="594" t="str">
        <f>三菜!D40</f>
        <v>白米飯</v>
      </c>
      <c r="AV4" s="566"/>
      <c r="AW4" s="566"/>
      <c r="AX4" s="566"/>
      <c r="AY4" s="566"/>
      <c r="AZ4" s="619"/>
      <c r="BA4" s="399">
        <f>三菜!B48</f>
        <v>226</v>
      </c>
      <c r="BB4" s="565"/>
      <c r="BC4" s="566"/>
      <c r="BD4" s="567"/>
    </row>
    <row r="5" spans="1:56" ht="34.5" customHeight="1" thickBot="1">
      <c r="A5" s="306"/>
      <c r="B5" s="255" t="s">
        <v>82</v>
      </c>
      <c r="C5" s="596" t="s">
        <v>86</v>
      </c>
      <c r="D5" s="597"/>
      <c r="E5" s="597"/>
      <c r="F5" s="598"/>
      <c r="G5" s="315" t="s">
        <v>84</v>
      </c>
      <c r="H5" s="316" t="s">
        <v>85</v>
      </c>
      <c r="I5" s="315" t="s">
        <v>88</v>
      </c>
      <c r="J5" s="315" t="s">
        <v>109</v>
      </c>
      <c r="K5" s="342" t="s">
        <v>105</v>
      </c>
      <c r="L5" s="343" t="s">
        <v>106</v>
      </c>
      <c r="M5" s="336" t="s">
        <v>82</v>
      </c>
      <c r="N5" s="596" t="s">
        <v>86</v>
      </c>
      <c r="O5" s="597"/>
      <c r="P5" s="597"/>
      <c r="Q5" s="598"/>
      <c r="R5" s="315" t="s">
        <v>84</v>
      </c>
      <c r="S5" s="316" t="s">
        <v>85</v>
      </c>
      <c r="T5" s="342" t="s">
        <v>88</v>
      </c>
      <c r="U5" s="342" t="s">
        <v>109</v>
      </c>
      <c r="V5" s="342" t="s">
        <v>105</v>
      </c>
      <c r="W5" s="295" t="s">
        <v>106</v>
      </c>
      <c r="X5" s="336" t="s">
        <v>82</v>
      </c>
      <c r="Y5" s="596" t="s">
        <v>86</v>
      </c>
      <c r="Z5" s="597"/>
      <c r="AA5" s="597"/>
      <c r="AB5" s="598"/>
      <c r="AC5" s="315" t="s">
        <v>9</v>
      </c>
      <c r="AD5" s="316" t="s">
        <v>85</v>
      </c>
      <c r="AE5" s="342" t="s">
        <v>88</v>
      </c>
      <c r="AF5" s="355" t="s">
        <v>108</v>
      </c>
      <c r="AG5" s="355" t="s">
        <v>105</v>
      </c>
      <c r="AH5" s="343" t="s">
        <v>106</v>
      </c>
      <c r="AI5" s="336" t="s">
        <v>82</v>
      </c>
      <c r="AJ5" s="596" t="s">
        <v>86</v>
      </c>
      <c r="AK5" s="597"/>
      <c r="AL5" s="597"/>
      <c r="AM5" s="598"/>
      <c r="AN5" s="315" t="s">
        <v>9</v>
      </c>
      <c r="AO5" s="355" t="s">
        <v>85</v>
      </c>
      <c r="AP5" s="295" t="s">
        <v>88</v>
      </c>
      <c r="AQ5" s="409" t="s">
        <v>108</v>
      </c>
      <c r="AR5" s="355" t="s">
        <v>105</v>
      </c>
      <c r="AS5" s="343" t="s">
        <v>106</v>
      </c>
      <c r="AT5" s="255" t="s">
        <v>82</v>
      </c>
      <c r="AU5" s="596" t="s">
        <v>86</v>
      </c>
      <c r="AV5" s="597"/>
      <c r="AW5" s="597"/>
      <c r="AX5" s="598"/>
      <c r="AY5" s="315" t="s">
        <v>9</v>
      </c>
      <c r="AZ5" s="316" t="s">
        <v>85</v>
      </c>
      <c r="BA5" s="295" t="s">
        <v>88</v>
      </c>
      <c r="BB5" s="409" t="s">
        <v>108</v>
      </c>
      <c r="BC5" s="355" t="s">
        <v>105</v>
      </c>
      <c r="BD5" s="295" t="s">
        <v>106</v>
      </c>
    </row>
    <row r="6" spans="1:56">
      <c r="A6" s="605" t="s">
        <v>2</v>
      </c>
      <c r="B6" s="599" t="str">
        <f>三菜!E4</f>
        <v>沙茶雞翅</v>
      </c>
      <c r="C6" s="558" t="str">
        <f>三菜!E5</f>
        <v>三節翅**CAS</v>
      </c>
      <c r="D6" s="558"/>
      <c r="E6" s="558"/>
      <c r="F6" s="558"/>
      <c r="G6" s="271">
        <f>三菜!F5</f>
        <v>234</v>
      </c>
      <c r="H6" s="296" t="str">
        <f>三菜!G5</f>
        <v>支</v>
      </c>
      <c r="I6" s="376">
        <f>G6*1000/$I$4</f>
        <v>1035.3982300884957</v>
      </c>
      <c r="J6" s="406"/>
      <c r="K6" s="341"/>
      <c r="L6" s="341">
        <f>G6*K6</f>
        <v>0</v>
      </c>
      <c r="M6" s="613" t="str">
        <f>三菜!E13</f>
        <v>滷肉飯</v>
      </c>
      <c r="N6" s="558" t="str">
        <f>三菜!E14</f>
        <v>粗絞肉*溫</v>
      </c>
      <c r="O6" s="558"/>
      <c r="P6" s="558"/>
      <c r="Q6" s="558"/>
      <c r="R6" s="263">
        <f>三菜!F14</f>
        <v>14</v>
      </c>
      <c r="S6" s="291" t="str">
        <f>三菜!G14</f>
        <v>Kg</v>
      </c>
      <c r="T6" s="383">
        <f>R6*1000/$T$4</f>
        <v>61.946902654867259</v>
      </c>
      <c r="U6" s="383"/>
      <c r="V6" s="349"/>
      <c r="W6" s="329">
        <f>V6*R6</f>
        <v>0</v>
      </c>
      <c r="X6" s="613" t="str">
        <f>三菜!E22</f>
        <v>廣東粥</v>
      </c>
      <c r="Y6" s="558" t="str">
        <f>三菜!E23</f>
        <v>皮蛋</v>
      </c>
      <c r="Z6" s="558"/>
      <c r="AA6" s="558"/>
      <c r="AB6" s="558"/>
      <c r="AC6" s="267">
        <f>三菜!F23</f>
        <v>45</v>
      </c>
      <c r="AD6" s="300" t="str">
        <f>三菜!G23</f>
        <v>個</v>
      </c>
      <c r="AE6" s="388">
        <f>AC6*1000/$AE$4</f>
        <v>199.11504424778761</v>
      </c>
      <c r="AF6" s="388"/>
      <c r="AG6" s="352"/>
      <c r="AH6" s="328">
        <f>AG6*AC6</f>
        <v>0</v>
      </c>
      <c r="AI6" s="613" t="str">
        <f>三菜!E31</f>
        <v>蔥燒鬼頭刀</v>
      </c>
      <c r="AJ6" s="558" t="str">
        <f>三菜!E32</f>
        <v>紅豆</v>
      </c>
      <c r="AK6" s="558"/>
      <c r="AL6" s="558"/>
      <c r="AM6" s="558"/>
      <c r="AN6" s="263">
        <f>三菜!F32</f>
        <v>4.5</v>
      </c>
      <c r="AO6" s="363" t="str">
        <f>三菜!G32</f>
        <v>Kg</v>
      </c>
      <c r="AP6" s="394">
        <f>AN6*1000/$AP$4</f>
        <v>19.911504424778762</v>
      </c>
      <c r="AQ6" s="414"/>
      <c r="AR6" s="363"/>
      <c r="AS6" s="348">
        <f>AR6*AN6</f>
        <v>0</v>
      </c>
      <c r="AT6" s="599" t="str">
        <f>三菜!E40</f>
        <v>香滷雞腿</v>
      </c>
      <c r="AU6" s="558" t="str">
        <f>三菜!E41</f>
        <v>雞腿D7(醃/宏)</v>
      </c>
      <c r="AV6" s="558"/>
      <c r="AW6" s="558"/>
      <c r="AX6" s="558"/>
      <c r="AY6" s="259">
        <f>三菜!F41</f>
        <v>234</v>
      </c>
      <c r="AZ6" s="291" t="str">
        <f>三菜!G41</f>
        <v>支</v>
      </c>
      <c r="BA6" s="400">
        <f>AY6*1000/$BA$4</f>
        <v>1035.3982300884957</v>
      </c>
      <c r="BB6" s="410"/>
      <c r="BC6" s="363"/>
      <c r="BD6" s="348">
        <f>BC6*AY6</f>
        <v>0</v>
      </c>
    </row>
    <row r="7" spans="1:56">
      <c r="A7" s="605"/>
      <c r="B7" s="600"/>
      <c r="C7" s="556">
        <f>三菜!E6</f>
        <v>0</v>
      </c>
      <c r="D7" s="556"/>
      <c r="E7" s="556"/>
      <c r="F7" s="556"/>
      <c r="G7" s="272">
        <f>三菜!F6</f>
        <v>0</v>
      </c>
      <c r="H7" s="297">
        <f>三菜!G6</f>
        <v>0</v>
      </c>
      <c r="I7" s="377">
        <f t="shared" ref="I7:I34" si="0">G7*1000/$I$4</f>
        <v>0</v>
      </c>
      <c r="J7" s="377"/>
      <c r="K7" s="337"/>
      <c r="L7" s="341">
        <f t="shared" ref="L7:L33" si="1">G7*K7</f>
        <v>0</v>
      </c>
      <c r="M7" s="614"/>
      <c r="N7" s="556" t="str">
        <f>三菜!E15</f>
        <v>洋蔥小丁</v>
      </c>
      <c r="O7" s="556"/>
      <c r="P7" s="556"/>
      <c r="Q7" s="556"/>
      <c r="R7" s="264">
        <f>三菜!F15</f>
        <v>3</v>
      </c>
      <c r="S7" s="292" t="str">
        <f>三菜!G15</f>
        <v>Kg</v>
      </c>
      <c r="T7" s="384">
        <f t="shared" ref="T7:T34" si="2">R7*1000/$T$4</f>
        <v>13.274336283185841</v>
      </c>
      <c r="U7" s="384"/>
      <c r="V7" s="346"/>
      <c r="W7" s="318">
        <f>V7*R7</f>
        <v>0</v>
      </c>
      <c r="X7" s="614"/>
      <c r="Y7" s="556" t="str">
        <f>三菜!E24</f>
        <v>鹹蛋(粒)</v>
      </c>
      <c r="Z7" s="556"/>
      <c r="AA7" s="556"/>
      <c r="AB7" s="556"/>
      <c r="AC7" s="268">
        <f>三菜!F24</f>
        <v>30</v>
      </c>
      <c r="AD7" s="301" t="str">
        <f>三菜!G24</f>
        <v>個</v>
      </c>
      <c r="AE7" s="389">
        <f t="shared" ref="AE7:AE34" si="3">AC7*1000/$AE$4</f>
        <v>132.74336283185841</v>
      </c>
      <c r="AF7" s="389"/>
      <c r="AG7" s="347"/>
      <c r="AH7" s="319">
        <f>AG7*AC7</f>
        <v>0</v>
      </c>
      <c r="AI7" s="614"/>
      <c r="AJ7" s="556" t="str">
        <f>三菜!E33</f>
        <v>青蔥段</v>
      </c>
      <c r="AK7" s="556"/>
      <c r="AL7" s="556"/>
      <c r="AM7" s="556"/>
      <c r="AN7" s="264">
        <f>三菜!F33</f>
        <v>0.2</v>
      </c>
      <c r="AO7" s="364" t="str">
        <f>三菜!G33</f>
        <v>Kg</v>
      </c>
      <c r="AP7" s="395">
        <f t="shared" ref="AP7:AP34" si="4">AN7*1000/$AP$4</f>
        <v>0.88495575221238942</v>
      </c>
      <c r="AQ7" s="415"/>
      <c r="AR7" s="364"/>
      <c r="AS7" s="320">
        <f>AR7*AN7</f>
        <v>0</v>
      </c>
      <c r="AT7" s="600"/>
      <c r="AU7" s="556" t="str">
        <f>三菜!E42</f>
        <v>薑片</v>
      </c>
      <c r="AV7" s="556"/>
      <c r="AW7" s="556"/>
      <c r="AX7" s="556"/>
      <c r="AY7" s="260">
        <f>三菜!F42</f>
        <v>0.2</v>
      </c>
      <c r="AZ7" s="292" t="str">
        <f>三菜!G42</f>
        <v>Kg</v>
      </c>
      <c r="BA7" s="401">
        <f t="shared" ref="BA7:BA34" si="5">AY7*1000/$BA$4</f>
        <v>0.88495575221238942</v>
      </c>
      <c r="BB7" s="411"/>
      <c r="BC7" s="364"/>
      <c r="BD7" s="320">
        <f t="shared" ref="BD7:BD35" si="6">BC7*AY7</f>
        <v>0</v>
      </c>
    </row>
    <row r="8" spans="1:56">
      <c r="A8" s="605"/>
      <c r="B8" s="600"/>
      <c r="C8" s="556">
        <f>三菜!E7</f>
        <v>0</v>
      </c>
      <c r="D8" s="556"/>
      <c r="E8" s="556"/>
      <c r="F8" s="556"/>
      <c r="G8" s="272">
        <f>三菜!F7</f>
        <v>0</v>
      </c>
      <c r="H8" s="297">
        <f>三菜!G7</f>
        <v>0</v>
      </c>
      <c r="I8" s="377">
        <f t="shared" si="0"/>
        <v>0</v>
      </c>
      <c r="J8" s="377"/>
      <c r="K8" s="337"/>
      <c r="L8" s="341">
        <f t="shared" si="1"/>
        <v>0</v>
      </c>
      <c r="M8" s="614"/>
      <c r="N8" s="556" t="str">
        <f>三菜!E16</f>
        <v>碎瓜</v>
      </c>
      <c r="O8" s="556"/>
      <c r="P8" s="556"/>
      <c r="Q8" s="556"/>
      <c r="R8" s="264">
        <f>三菜!F16</f>
        <v>2</v>
      </c>
      <c r="S8" s="292" t="str">
        <f>三菜!G16</f>
        <v>Kg</v>
      </c>
      <c r="T8" s="384">
        <f t="shared" si="2"/>
        <v>8.8495575221238933</v>
      </c>
      <c r="U8" s="384"/>
      <c r="V8" s="346"/>
      <c r="W8" s="318">
        <f t="shared" ref="W8:W35" si="7">V8*R8</f>
        <v>0</v>
      </c>
      <c r="X8" s="614"/>
      <c r="Y8" s="556" t="str">
        <f>三菜!E25</f>
        <v>高麗菜絲</v>
      </c>
      <c r="Z8" s="556"/>
      <c r="AA8" s="556"/>
      <c r="AB8" s="556"/>
      <c r="AC8" s="268">
        <f>三菜!F25</f>
        <v>7</v>
      </c>
      <c r="AD8" s="301" t="str">
        <f>三菜!G25</f>
        <v>Kg</v>
      </c>
      <c r="AE8" s="389">
        <f t="shared" si="3"/>
        <v>30.973451327433629</v>
      </c>
      <c r="AF8" s="389"/>
      <c r="AG8" s="347"/>
      <c r="AH8" s="319">
        <f t="shared" ref="AH8:AH35" si="8">AG8*AC8</f>
        <v>0</v>
      </c>
      <c r="AI8" s="614"/>
      <c r="AJ8" s="556">
        <f>三菜!E34</f>
        <v>0</v>
      </c>
      <c r="AK8" s="556"/>
      <c r="AL8" s="556"/>
      <c r="AM8" s="556"/>
      <c r="AN8" s="264">
        <f>三菜!F34</f>
        <v>0</v>
      </c>
      <c r="AO8" s="364">
        <f>三菜!G34</f>
        <v>0</v>
      </c>
      <c r="AP8" s="395">
        <f t="shared" si="4"/>
        <v>0</v>
      </c>
      <c r="AQ8" s="415"/>
      <c r="AR8" s="364"/>
      <c r="AS8" s="320">
        <f t="shared" ref="AS8:AS35" si="9">AR8*AN8</f>
        <v>0</v>
      </c>
      <c r="AT8" s="600"/>
      <c r="AU8" s="556">
        <f>三菜!E43</f>
        <v>0</v>
      </c>
      <c r="AV8" s="556"/>
      <c r="AW8" s="556"/>
      <c r="AX8" s="556"/>
      <c r="AY8" s="260">
        <f>三菜!F43</f>
        <v>0</v>
      </c>
      <c r="AZ8" s="292">
        <f>三菜!G43</f>
        <v>0</v>
      </c>
      <c r="BA8" s="401">
        <f t="shared" si="5"/>
        <v>0</v>
      </c>
      <c r="BB8" s="411"/>
      <c r="BC8" s="364"/>
      <c r="BD8" s="320">
        <f t="shared" si="6"/>
        <v>0</v>
      </c>
    </row>
    <row r="9" spans="1:56">
      <c r="A9" s="605"/>
      <c r="B9" s="600"/>
      <c r="C9" s="556">
        <f>三菜!E8</f>
        <v>0</v>
      </c>
      <c r="D9" s="556"/>
      <c r="E9" s="556"/>
      <c r="F9" s="556"/>
      <c r="G9" s="272">
        <f>三菜!F8</f>
        <v>0</v>
      </c>
      <c r="H9" s="297">
        <f>三菜!G8</f>
        <v>0</v>
      </c>
      <c r="I9" s="377">
        <f t="shared" si="0"/>
        <v>0</v>
      </c>
      <c r="J9" s="377"/>
      <c r="K9" s="337"/>
      <c r="L9" s="341">
        <f t="shared" si="1"/>
        <v>0</v>
      </c>
      <c r="M9" s="614"/>
      <c r="N9" s="556" t="str">
        <f>三菜!E17</f>
        <v>生香菇小丁</v>
      </c>
      <c r="O9" s="556"/>
      <c r="P9" s="556"/>
      <c r="Q9" s="556"/>
      <c r="R9" s="264">
        <f>三菜!F17</f>
        <v>1</v>
      </c>
      <c r="S9" s="292" t="str">
        <f>三菜!G17</f>
        <v>Kg</v>
      </c>
      <c r="T9" s="384">
        <f t="shared" si="2"/>
        <v>4.4247787610619467</v>
      </c>
      <c r="U9" s="384"/>
      <c r="V9" s="346"/>
      <c r="W9" s="318">
        <f t="shared" si="7"/>
        <v>0</v>
      </c>
      <c r="X9" s="614"/>
      <c r="Y9" s="556" t="str">
        <f>三菜!E26</f>
        <v>粗絞肉*溫</v>
      </c>
      <c r="Z9" s="556"/>
      <c r="AA9" s="556"/>
      <c r="AB9" s="556"/>
      <c r="AC9" s="268">
        <f>三菜!F26</f>
        <v>7</v>
      </c>
      <c r="AD9" s="301" t="str">
        <f>三菜!G26</f>
        <v>Kg</v>
      </c>
      <c r="AE9" s="389">
        <f t="shared" si="3"/>
        <v>30.973451327433629</v>
      </c>
      <c r="AF9" s="389"/>
      <c r="AG9" s="347"/>
      <c r="AH9" s="319">
        <f t="shared" si="8"/>
        <v>0</v>
      </c>
      <c r="AI9" s="614"/>
      <c r="AJ9" s="556">
        <f>三菜!E35</f>
        <v>0</v>
      </c>
      <c r="AK9" s="556"/>
      <c r="AL9" s="556"/>
      <c r="AM9" s="556"/>
      <c r="AN9" s="264">
        <f>三菜!F35</f>
        <v>0</v>
      </c>
      <c r="AO9" s="364">
        <f>三菜!G35</f>
        <v>0</v>
      </c>
      <c r="AP9" s="395">
        <f t="shared" si="4"/>
        <v>0</v>
      </c>
      <c r="AQ9" s="415"/>
      <c r="AR9" s="364"/>
      <c r="AS9" s="320">
        <f t="shared" si="9"/>
        <v>0</v>
      </c>
      <c r="AT9" s="600"/>
      <c r="AU9" s="556">
        <f>三菜!E44</f>
        <v>0</v>
      </c>
      <c r="AV9" s="556"/>
      <c r="AW9" s="556"/>
      <c r="AX9" s="556"/>
      <c r="AY9" s="260">
        <f>三菜!F44</f>
        <v>0</v>
      </c>
      <c r="AZ9" s="292">
        <f>三菜!G44</f>
        <v>0</v>
      </c>
      <c r="BA9" s="401">
        <f t="shared" si="5"/>
        <v>0</v>
      </c>
      <c r="BB9" s="411"/>
      <c r="BC9" s="364"/>
      <c r="BD9" s="320">
        <f t="shared" si="6"/>
        <v>0</v>
      </c>
    </row>
    <row r="10" spans="1:56">
      <c r="A10" s="605"/>
      <c r="B10" s="600"/>
      <c r="C10" s="556">
        <f>三菜!E9</f>
        <v>0</v>
      </c>
      <c r="D10" s="556"/>
      <c r="E10" s="556"/>
      <c r="F10" s="556"/>
      <c r="G10" s="272">
        <f>三菜!F9</f>
        <v>0</v>
      </c>
      <c r="H10" s="297">
        <f>三菜!G9</f>
        <v>0</v>
      </c>
      <c r="I10" s="377">
        <f>G10*1000/$I$4</f>
        <v>0</v>
      </c>
      <c r="J10" s="377"/>
      <c r="K10" s="337"/>
      <c r="L10" s="341">
        <f t="shared" si="1"/>
        <v>0</v>
      </c>
      <c r="M10" s="614"/>
      <c r="N10" s="556" t="str">
        <f>三菜!E18</f>
        <v>紅蔥碎</v>
      </c>
      <c r="O10" s="556"/>
      <c r="P10" s="556"/>
      <c r="Q10" s="556"/>
      <c r="R10" s="264">
        <f>三菜!F18</f>
        <v>0.3</v>
      </c>
      <c r="S10" s="292" t="str">
        <f>三菜!G18</f>
        <v>Kg</v>
      </c>
      <c r="T10" s="384">
        <f t="shared" si="2"/>
        <v>1.3274336283185841</v>
      </c>
      <c r="U10" s="384"/>
      <c r="V10" s="346"/>
      <c r="W10" s="318">
        <f t="shared" si="7"/>
        <v>0</v>
      </c>
      <c r="X10" s="614"/>
      <c r="Y10" s="556" t="str">
        <f>三菜!E27</f>
        <v>玉米粒</v>
      </c>
      <c r="Z10" s="556"/>
      <c r="AA10" s="556"/>
      <c r="AB10" s="556"/>
      <c r="AC10" s="268">
        <f>三菜!F27</f>
        <v>4</v>
      </c>
      <c r="AD10" s="301" t="str">
        <f>三菜!G27</f>
        <v>Kg</v>
      </c>
      <c r="AE10" s="389">
        <f t="shared" si="3"/>
        <v>17.699115044247787</v>
      </c>
      <c r="AF10" s="389"/>
      <c r="AG10" s="347"/>
      <c r="AH10" s="319">
        <f t="shared" si="8"/>
        <v>0</v>
      </c>
      <c r="AI10" s="614"/>
      <c r="AJ10" s="556">
        <f>三菜!E36</f>
        <v>0</v>
      </c>
      <c r="AK10" s="556"/>
      <c r="AL10" s="556"/>
      <c r="AM10" s="556"/>
      <c r="AN10" s="264">
        <f>三菜!F36</f>
        <v>0</v>
      </c>
      <c r="AO10" s="364">
        <f>三菜!G36</f>
        <v>0</v>
      </c>
      <c r="AP10" s="395">
        <f t="shared" si="4"/>
        <v>0</v>
      </c>
      <c r="AQ10" s="415"/>
      <c r="AR10" s="364"/>
      <c r="AS10" s="320">
        <f t="shared" si="9"/>
        <v>0</v>
      </c>
      <c r="AT10" s="600"/>
      <c r="AU10" s="556">
        <f>三菜!E45</f>
        <v>0</v>
      </c>
      <c r="AV10" s="556"/>
      <c r="AW10" s="556"/>
      <c r="AX10" s="556"/>
      <c r="AY10" s="260">
        <f>三菜!F45</f>
        <v>0</v>
      </c>
      <c r="AZ10" s="292">
        <f>三菜!G45</f>
        <v>0</v>
      </c>
      <c r="BA10" s="401">
        <f t="shared" si="5"/>
        <v>0</v>
      </c>
      <c r="BB10" s="411"/>
      <c r="BC10" s="364"/>
      <c r="BD10" s="320">
        <f t="shared" si="6"/>
        <v>0</v>
      </c>
    </row>
    <row r="11" spans="1:56">
      <c r="A11" s="605"/>
      <c r="B11" s="600"/>
      <c r="C11" s="556">
        <f>三菜!E10</f>
        <v>0</v>
      </c>
      <c r="D11" s="556"/>
      <c r="E11" s="556"/>
      <c r="F11" s="556"/>
      <c r="G11" s="272">
        <f>三菜!F10</f>
        <v>0</v>
      </c>
      <c r="H11" s="297">
        <f>三菜!G10</f>
        <v>0</v>
      </c>
      <c r="I11" s="377">
        <f t="shared" si="0"/>
        <v>0</v>
      </c>
      <c r="J11" s="377"/>
      <c r="K11" s="337"/>
      <c r="L11" s="341">
        <f t="shared" si="1"/>
        <v>0</v>
      </c>
      <c r="M11" s="614"/>
      <c r="N11" s="556">
        <f>三菜!E19</f>
        <v>0</v>
      </c>
      <c r="O11" s="556"/>
      <c r="P11" s="556"/>
      <c r="Q11" s="556"/>
      <c r="R11" s="264">
        <f>三菜!F19</f>
        <v>0</v>
      </c>
      <c r="S11" s="292">
        <f>三菜!G19</f>
        <v>0</v>
      </c>
      <c r="T11" s="384">
        <f t="shared" si="2"/>
        <v>0</v>
      </c>
      <c r="U11" s="384"/>
      <c r="V11" s="346"/>
      <c r="W11" s="318">
        <f t="shared" si="7"/>
        <v>0</v>
      </c>
      <c r="X11" s="614"/>
      <c r="Y11" s="556" t="str">
        <f>三菜!E28</f>
        <v>金針菇</v>
      </c>
      <c r="Z11" s="556"/>
      <c r="AA11" s="556"/>
      <c r="AB11" s="556"/>
      <c r="AC11" s="268">
        <f>三菜!F28</f>
        <v>2</v>
      </c>
      <c r="AD11" s="301" t="str">
        <f>三菜!G28</f>
        <v>Kg</v>
      </c>
      <c r="AE11" s="389">
        <f t="shared" si="3"/>
        <v>8.8495575221238933</v>
      </c>
      <c r="AF11" s="389"/>
      <c r="AG11" s="347"/>
      <c r="AH11" s="319">
        <f t="shared" si="8"/>
        <v>0</v>
      </c>
      <c r="AI11" s="614"/>
      <c r="AJ11" s="556">
        <f>三菜!E37</f>
        <v>0</v>
      </c>
      <c r="AK11" s="556"/>
      <c r="AL11" s="556"/>
      <c r="AM11" s="556"/>
      <c r="AN11" s="264">
        <f>三菜!F37</f>
        <v>0</v>
      </c>
      <c r="AO11" s="364">
        <f>三菜!G37</f>
        <v>0</v>
      </c>
      <c r="AP11" s="395">
        <f t="shared" si="4"/>
        <v>0</v>
      </c>
      <c r="AQ11" s="415"/>
      <c r="AR11" s="364"/>
      <c r="AS11" s="320">
        <f t="shared" si="9"/>
        <v>0</v>
      </c>
      <c r="AT11" s="600"/>
      <c r="AU11" s="556">
        <f>三菜!E46</f>
        <v>0</v>
      </c>
      <c r="AV11" s="556"/>
      <c r="AW11" s="556"/>
      <c r="AX11" s="556"/>
      <c r="AY11" s="260">
        <f>三菜!F46</f>
        <v>0</v>
      </c>
      <c r="AZ11" s="292">
        <f>三菜!G46</f>
        <v>0</v>
      </c>
      <c r="BA11" s="401">
        <f t="shared" si="5"/>
        <v>0</v>
      </c>
      <c r="BB11" s="411"/>
      <c r="BC11" s="364"/>
      <c r="BD11" s="320">
        <f t="shared" si="6"/>
        <v>0</v>
      </c>
    </row>
    <row r="12" spans="1:56">
      <c r="A12" s="605"/>
      <c r="B12" s="600"/>
      <c r="C12" s="556">
        <f>三菜!E11</f>
        <v>0</v>
      </c>
      <c r="D12" s="556"/>
      <c r="E12" s="556"/>
      <c r="F12" s="556"/>
      <c r="G12" s="272">
        <f>三菜!F11</f>
        <v>0</v>
      </c>
      <c r="H12" s="297">
        <f>三菜!G11</f>
        <v>0</v>
      </c>
      <c r="I12" s="377">
        <f t="shared" si="0"/>
        <v>0</v>
      </c>
      <c r="J12" s="377"/>
      <c r="K12" s="337"/>
      <c r="L12" s="341">
        <f t="shared" si="1"/>
        <v>0</v>
      </c>
      <c r="M12" s="614"/>
      <c r="N12" s="556">
        <f>三菜!E20</f>
        <v>0</v>
      </c>
      <c r="O12" s="556"/>
      <c r="P12" s="556"/>
      <c r="Q12" s="556"/>
      <c r="R12" s="264">
        <f>三菜!F20</f>
        <v>0</v>
      </c>
      <c r="S12" s="292">
        <f>三菜!G20</f>
        <v>0</v>
      </c>
      <c r="T12" s="384">
        <f t="shared" si="2"/>
        <v>0</v>
      </c>
      <c r="U12" s="384"/>
      <c r="V12" s="346"/>
      <c r="W12" s="318">
        <f t="shared" si="7"/>
        <v>0</v>
      </c>
      <c r="X12" s="614"/>
      <c r="Y12" s="556" t="str">
        <f>三菜!E29</f>
        <v>青蔥珠</v>
      </c>
      <c r="Z12" s="556"/>
      <c r="AA12" s="556"/>
      <c r="AB12" s="556"/>
      <c r="AC12" s="268">
        <f>三菜!F29</f>
        <v>0.3</v>
      </c>
      <c r="AD12" s="301" t="str">
        <f>三菜!G29</f>
        <v>Kg</v>
      </c>
      <c r="AE12" s="389">
        <f t="shared" si="3"/>
        <v>1.3274336283185841</v>
      </c>
      <c r="AF12" s="389"/>
      <c r="AG12" s="347"/>
      <c r="AH12" s="319">
        <f t="shared" si="8"/>
        <v>0</v>
      </c>
      <c r="AI12" s="614"/>
      <c r="AJ12" s="556">
        <f>三菜!E38</f>
        <v>0</v>
      </c>
      <c r="AK12" s="556"/>
      <c r="AL12" s="556"/>
      <c r="AM12" s="556"/>
      <c r="AN12" s="264">
        <f>三菜!F38</f>
        <v>0</v>
      </c>
      <c r="AO12" s="364">
        <f>三菜!G38</f>
        <v>0</v>
      </c>
      <c r="AP12" s="395">
        <f t="shared" si="4"/>
        <v>0</v>
      </c>
      <c r="AQ12" s="415"/>
      <c r="AR12" s="364"/>
      <c r="AS12" s="320">
        <f t="shared" si="9"/>
        <v>0</v>
      </c>
      <c r="AT12" s="600"/>
      <c r="AU12" s="556">
        <f>三菜!E47</f>
        <v>0</v>
      </c>
      <c r="AV12" s="556"/>
      <c r="AW12" s="556"/>
      <c r="AX12" s="556"/>
      <c r="AY12" s="260">
        <f>三菜!F47</f>
        <v>0</v>
      </c>
      <c r="AZ12" s="292">
        <f>三菜!G47</f>
        <v>0</v>
      </c>
      <c r="BA12" s="401">
        <f t="shared" si="5"/>
        <v>0</v>
      </c>
      <c r="BB12" s="411"/>
      <c r="BC12" s="364"/>
      <c r="BD12" s="320">
        <f t="shared" si="6"/>
        <v>0</v>
      </c>
    </row>
    <row r="13" spans="1:56">
      <c r="A13" s="605"/>
      <c r="B13" s="600"/>
      <c r="C13" s="556">
        <f>三菜!E12</f>
        <v>0</v>
      </c>
      <c r="D13" s="556"/>
      <c r="E13" s="556"/>
      <c r="F13" s="556"/>
      <c r="G13" s="272">
        <f>三菜!F12</f>
        <v>0</v>
      </c>
      <c r="H13" s="297">
        <f>三菜!G12</f>
        <v>0</v>
      </c>
      <c r="I13" s="377">
        <f t="shared" si="0"/>
        <v>0</v>
      </c>
      <c r="J13" s="377"/>
      <c r="K13" s="337"/>
      <c r="L13" s="341">
        <f t="shared" si="1"/>
        <v>0</v>
      </c>
      <c r="M13" s="614"/>
      <c r="N13" s="556">
        <f>三菜!E21</f>
        <v>0</v>
      </c>
      <c r="O13" s="556"/>
      <c r="P13" s="556"/>
      <c r="Q13" s="556"/>
      <c r="R13" s="264">
        <f>三菜!F21</f>
        <v>0</v>
      </c>
      <c r="S13" s="292">
        <f>三菜!G21</f>
        <v>0</v>
      </c>
      <c r="T13" s="384">
        <f t="shared" si="2"/>
        <v>0</v>
      </c>
      <c r="U13" s="384"/>
      <c r="V13" s="346"/>
      <c r="W13" s="318">
        <f t="shared" si="7"/>
        <v>0</v>
      </c>
      <c r="X13" s="614"/>
      <c r="Y13" s="556">
        <f>三菜!E30</f>
        <v>0</v>
      </c>
      <c r="Z13" s="556"/>
      <c r="AA13" s="556"/>
      <c r="AB13" s="556"/>
      <c r="AC13" s="268">
        <f>三菜!F30</f>
        <v>0</v>
      </c>
      <c r="AD13" s="301">
        <f>三菜!G30</f>
        <v>0</v>
      </c>
      <c r="AE13" s="389">
        <f t="shared" si="3"/>
        <v>0</v>
      </c>
      <c r="AF13" s="389"/>
      <c r="AG13" s="347"/>
      <c r="AH13" s="319">
        <f t="shared" si="8"/>
        <v>0</v>
      </c>
      <c r="AI13" s="614"/>
      <c r="AJ13" s="556">
        <f>三菜!E39</f>
        <v>0</v>
      </c>
      <c r="AK13" s="556"/>
      <c r="AL13" s="556"/>
      <c r="AM13" s="556"/>
      <c r="AN13" s="264">
        <f>三菜!F39</f>
        <v>0</v>
      </c>
      <c r="AO13" s="364">
        <f>三菜!G39</f>
        <v>0</v>
      </c>
      <c r="AP13" s="395">
        <f t="shared" si="4"/>
        <v>0</v>
      </c>
      <c r="AQ13" s="415"/>
      <c r="AR13" s="364"/>
      <c r="AS13" s="320">
        <f t="shared" si="9"/>
        <v>0</v>
      </c>
      <c r="AT13" s="600"/>
      <c r="AU13" s="556">
        <f>三菜!E48</f>
        <v>0</v>
      </c>
      <c r="AV13" s="556"/>
      <c r="AW13" s="556"/>
      <c r="AX13" s="556"/>
      <c r="AY13" s="260">
        <f>三菜!F48</f>
        <v>0</v>
      </c>
      <c r="AZ13" s="292">
        <f>三菜!G48</f>
        <v>0</v>
      </c>
      <c r="BA13" s="401">
        <f t="shared" si="5"/>
        <v>0</v>
      </c>
      <c r="BB13" s="411"/>
      <c r="BC13" s="364"/>
      <c r="BD13" s="320">
        <f t="shared" si="6"/>
        <v>0</v>
      </c>
    </row>
    <row r="14" spans="1:56" ht="16.8" thickBot="1">
      <c r="A14" s="605"/>
      <c r="B14" s="601"/>
      <c r="C14" s="595"/>
      <c r="D14" s="595"/>
      <c r="E14" s="595"/>
      <c r="F14" s="595"/>
      <c r="G14" s="273"/>
      <c r="H14" s="287"/>
      <c r="I14" s="378">
        <f t="shared" si="0"/>
        <v>0</v>
      </c>
      <c r="J14" s="378"/>
      <c r="K14" s="344"/>
      <c r="L14" s="317">
        <f t="shared" si="1"/>
        <v>0</v>
      </c>
      <c r="M14" s="615"/>
      <c r="N14" s="595"/>
      <c r="O14" s="595"/>
      <c r="P14" s="595"/>
      <c r="Q14" s="595"/>
      <c r="R14" s="274"/>
      <c r="S14" s="298"/>
      <c r="T14" s="385">
        <f t="shared" si="2"/>
        <v>0</v>
      </c>
      <c r="U14" s="385"/>
      <c r="V14" s="350"/>
      <c r="W14" s="330">
        <f t="shared" si="7"/>
        <v>0</v>
      </c>
      <c r="X14" s="615"/>
      <c r="Y14" s="595"/>
      <c r="Z14" s="595"/>
      <c r="AA14" s="595"/>
      <c r="AB14" s="595"/>
      <c r="AC14" s="275"/>
      <c r="AD14" s="299"/>
      <c r="AE14" s="390">
        <f t="shared" si="3"/>
        <v>0</v>
      </c>
      <c r="AF14" s="390"/>
      <c r="AG14" s="353"/>
      <c r="AH14" s="331">
        <f t="shared" si="8"/>
        <v>0</v>
      </c>
      <c r="AI14" s="615"/>
      <c r="AJ14" s="595"/>
      <c r="AK14" s="595"/>
      <c r="AL14" s="595"/>
      <c r="AM14" s="595"/>
      <c r="AN14" s="274"/>
      <c r="AO14" s="365"/>
      <c r="AP14" s="396">
        <f t="shared" si="4"/>
        <v>0</v>
      </c>
      <c r="AQ14" s="416"/>
      <c r="AR14" s="370"/>
      <c r="AS14" s="332">
        <f t="shared" si="9"/>
        <v>0</v>
      </c>
      <c r="AT14" s="601"/>
      <c r="AU14" s="595"/>
      <c r="AV14" s="595"/>
      <c r="AW14" s="595"/>
      <c r="AX14" s="595"/>
      <c r="AY14" s="276"/>
      <c r="AZ14" s="298"/>
      <c r="BA14" s="402">
        <f t="shared" si="5"/>
        <v>0</v>
      </c>
      <c r="BB14" s="412"/>
      <c r="BC14" s="370"/>
      <c r="BD14" s="332">
        <f t="shared" si="6"/>
        <v>0</v>
      </c>
    </row>
    <row r="15" spans="1:56" ht="17.25" customHeight="1">
      <c r="A15" s="605" t="s">
        <v>92</v>
      </c>
      <c r="B15" s="602" t="str">
        <f>三菜!H4</f>
        <v>食神滷味</v>
      </c>
      <c r="C15" s="558" t="str">
        <f>三菜!H5</f>
        <v>白蘿蔔中丁</v>
      </c>
      <c r="D15" s="558"/>
      <c r="E15" s="558"/>
      <c r="F15" s="558"/>
      <c r="G15" s="263">
        <f>三菜!I5</f>
        <v>11</v>
      </c>
      <c r="H15" s="288" t="str">
        <f>三菜!J5</f>
        <v>Kg</v>
      </c>
      <c r="I15" s="376">
        <f t="shared" si="0"/>
        <v>48.672566371681413</v>
      </c>
      <c r="J15" s="376"/>
      <c r="K15" s="341"/>
      <c r="L15" s="341">
        <f t="shared" si="1"/>
        <v>0</v>
      </c>
      <c r="M15" s="634" t="str">
        <f>三菜!H13</f>
        <v>海帶拌三絲</v>
      </c>
      <c r="N15" s="558" t="str">
        <f>三菜!H14</f>
        <v>海帶絲(切)</v>
      </c>
      <c r="O15" s="558"/>
      <c r="P15" s="558"/>
      <c r="Q15" s="558"/>
      <c r="R15" s="263">
        <f>三菜!I14</f>
        <v>8</v>
      </c>
      <c r="S15" s="291" t="str">
        <f>三菜!J14</f>
        <v>Kg</v>
      </c>
      <c r="T15" s="383">
        <f t="shared" si="2"/>
        <v>35.398230088495573</v>
      </c>
      <c r="U15" s="383"/>
      <c r="V15" s="349"/>
      <c r="W15" s="329">
        <f t="shared" si="7"/>
        <v>0</v>
      </c>
      <c r="X15" s="634" t="str">
        <f>三菜!H22</f>
        <v>清蒸肉圓</v>
      </c>
      <c r="Y15" s="558" t="str">
        <f>三菜!H23</f>
        <v>小肉圓(32入/盤)*個</v>
      </c>
      <c r="Z15" s="558"/>
      <c r="AA15" s="558"/>
      <c r="AB15" s="558"/>
      <c r="AC15" s="263">
        <f>三菜!I23</f>
        <v>234</v>
      </c>
      <c r="AD15" s="291" t="str">
        <f>三菜!J23</f>
        <v>個</v>
      </c>
      <c r="AE15" s="388">
        <f t="shared" si="3"/>
        <v>1035.3982300884957</v>
      </c>
      <c r="AF15" s="388"/>
      <c r="AG15" s="352"/>
      <c r="AH15" s="328">
        <f t="shared" si="8"/>
        <v>0</v>
      </c>
      <c r="AI15" s="634" t="str">
        <f>三菜!H31</f>
        <v>醬燒肉片豆腐</v>
      </c>
      <c r="AJ15" s="558" t="str">
        <f>三菜!H32</f>
        <v>豆腐中丁*7K</v>
      </c>
      <c r="AK15" s="558"/>
      <c r="AL15" s="558"/>
      <c r="AM15" s="558"/>
      <c r="AN15" s="263">
        <f>三菜!I32</f>
        <v>3</v>
      </c>
      <c r="AO15" s="366" t="str">
        <f>三菜!J32</f>
        <v>板</v>
      </c>
      <c r="AP15" s="394">
        <f t="shared" si="4"/>
        <v>13.274336283185841</v>
      </c>
      <c r="AQ15" s="414"/>
      <c r="AR15" s="371"/>
      <c r="AS15" s="327">
        <f t="shared" si="9"/>
        <v>0</v>
      </c>
      <c r="AT15" s="602" t="str">
        <f>三菜!H40</f>
        <v>紅蘿蔔炒蛋</v>
      </c>
      <c r="AU15" s="558" t="str">
        <f>三菜!H41</f>
        <v>紅蘿蔔絲</v>
      </c>
      <c r="AV15" s="558"/>
      <c r="AW15" s="558"/>
      <c r="AX15" s="558"/>
      <c r="AY15" s="259">
        <f>三菜!I41</f>
        <v>8</v>
      </c>
      <c r="AZ15" s="321" t="str">
        <f>三菜!J41</f>
        <v>Kg</v>
      </c>
      <c r="BA15" s="400">
        <f t="shared" si="5"/>
        <v>35.398230088495573</v>
      </c>
      <c r="BB15" s="413"/>
      <c r="BC15" s="371"/>
      <c r="BD15" s="327">
        <f t="shared" si="6"/>
        <v>0</v>
      </c>
    </row>
    <row r="16" spans="1:56">
      <c r="A16" s="605"/>
      <c r="B16" s="603"/>
      <c r="C16" s="556" t="str">
        <f>三菜!H6</f>
        <v>紅蘿蔔中丁</v>
      </c>
      <c r="D16" s="556"/>
      <c r="E16" s="556"/>
      <c r="F16" s="556"/>
      <c r="G16" s="264">
        <f>三菜!I6</f>
        <v>3</v>
      </c>
      <c r="H16" s="289" t="str">
        <f>三菜!J6</f>
        <v>Kg</v>
      </c>
      <c r="I16" s="377">
        <f t="shared" si="0"/>
        <v>13.274336283185841</v>
      </c>
      <c r="J16" s="377"/>
      <c r="K16" s="337"/>
      <c r="L16" s="341">
        <f t="shared" si="1"/>
        <v>0</v>
      </c>
      <c r="M16" s="635"/>
      <c r="N16" s="556" t="str">
        <f>三菜!H15</f>
        <v>豆干絲</v>
      </c>
      <c r="O16" s="556"/>
      <c r="P16" s="556"/>
      <c r="Q16" s="556"/>
      <c r="R16" s="264">
        <f>三菜!I15</f>
        <v>3</v>
      </c>
      <c r="S16" s="292" t="str">
        <f>三菜!J15</f>
        <v>Kg</v>
      </c>
      <c r="T16" s="384">
        <f t="shared" si="2"/>
        <v>13.274336283185841</v>
      </c>
      <c r="U16" s="384"/>
      <c r="V16" s="346"/>
      <c r="W16" s="318">
        <f t="shared" si="7"/>
        <v>0</v>
      </c>
      <c r="X16" s="635"/>
      <c r="Y16" s="556">
        <f>三菜!H24</f>
        <v>0</v>
      </c>
      <c r="Z16" s="556"/>
      <c r="AA16" s="556"/>
      <c r="AB16" s="556"/>
      <c r="AC16" s="264">
        <f>三菜!I24</f>
        <v>0</v>
      </c>
      <c r="AD16" s="292">
        <f>三菜!J24</f>
        <v>0</v>
      </c>
      <c r="AE16" s="389">
        <f t="shared" si="3"/>
        <v>0</v>
      </c>
      <c r="AF16" s="389"/>
      <c r="AG16" s="347"/>
      <c r="AH16" s="319">
        <f t="shared" si="8"/>
        <v>0</v>
      </c>
      <c r="AI16" s="635"/>
      <c r="AJ16" s="556" t="str">
        <f>三菜!H33</f>
        <v>洋蔥片</v>
      </c>
      <c r="AK16" s="556"/>
      <c r="AL16" s="556"/>
      <c r="AM16" s="556"/>
      <c r="AN16" s="264">
        <f>三菜!I33</f>
        <v>2</v>
      </c>
      <c r="AO16" s="367" t="str">
        <f>三菜!J33</f>
        <v>Kg</v>
      </c>
      <c r="AP16" s="395">
        <f t="shared" si="4"/>
        <v>8.8495575221238933</v>
      </c>
      <c r="AQ16" s="415"/>
      <c r="AR16" s="364"/>
      <c r="AS16" s="320">
        <f t="shared" si="9"/>
        <v>0</v>
      </c>
      <c r="AT16" s="603"/>
      <c r="AU16" s="556" t="str">
        <f>三菜!H42</f>
        <v>蛋(30粒/盤/約1.8k)</v>
      </c>
      <c r="AV16" s="556"/>
      <c r="AW16" s="556"/>
      <c r="AX16" s="556"/>
      <c r="AY16" s="260">
        <f>三菜!I42</f>
        <v>4</v>
      </c>
      <c r="AZ16" s="322" t="str">
        <f>三菜!J42</f>
        <v>盤</v>
      </c>
      <c r="BA16" s="401">
        <f t="shared" si="5"/>
        <v>17.699115044247787</v>
      </c>
      <c r="BB16" s="411"/>
      <c r="BC16" s="364"/>
      <c r="BD16" s="320">
        <f t="shared" si="6"/>
        <v>0</v>
      </c>
    </row>
    <row r="17" spans="1:56">
      <c r="A17" s="605"/>
      <c r="B17" s="603"/>
      <c r="C17" s="556" t="str">
        <f>三菜!H7</f>
        <v>手工肉羹</v>
      </c>
      <c r="D17" s="556"/>
      <c r="E17" s="556"/>
      <c r="F17" s="556"/>
      <c r="G17" s="264">
        <f>三菜!I7</f>
        <v>2</v>
      </c>
      <c r="H17" s="289" t="str">
        <f>三菜!J7</f>
        <v>Kg</v>
      </c>
      <c r="I17" s="377">
        <f t="shared" si="0"/>
        <v>8.8495575221238933</v>
      </c>
      <c r="J17" s="377"/>
      <c r="K17" s="337"/>
      <c r="L17" s="341">
        <f t="shared" si="1"/>
        <v>0</v>
      </c>
      <c r="M17" s="635"/>
      <c r="N17" s="556" t="str">
        <f>三菜!H16</f>
        <v>紅蘿蔔絲</v>
      </c>
      <c r="O17" s="556"/>
      <c r="P17" s="556"/>
      <c r="Q17" s="556"/>
      <c r="R17" s="264">
        <f>三菜!I16</f>
        <v>2</v>
      </c>
      <c r="S17" s="292" t="str">
        <f>三菜!J16</f>
        <v>Kg</v>
      </c>
      <c r="T17" s="384">
        <f t="shared" si="2"/>
        <v>8.8495575221238933</v>
      </c>
      <c r="U17" s="384"/>
      <c r="V17" s="346"/>
      <c r="W17" s="318">
        <f t="shared" si="7"/>
        <v>0</v>
      </c>
      <c r="X17" s="635"/>
      <c r="Y17" s="556">
        <f>三菜!H25</f>
        <v>0</v>
      </c>
      <c r="Z17" s="556"/>
      <c r="AA17" s="556"/>
      <c r="AB17" s="556"/>
      <c r="AC17" s="264">
        <f>三菜!I25</f>
        <v>0</v>
      </c>
      <c r="AD17" s="292">
        <f>三菜!J25</f>
        <v>0</v>
      </c>
      <c r="AE17" s="389">
        <f t="shared" si="3"/>
        <v>0</v>
      </c>
      <c r="AF17" s="389"/>
      <c r="AG17" s="347"/>
      <c r="AH17" s="319">
        <f t="shared" si="8"/>
        <v>0</v>
      </c>
      <c r="AI17" s="635"/>
      <c r="AJ17" s="556" t="str">
        <f>三菜!H34</f>
        <v>肉片*溫</v>
      </c>
      <c r="AK17" s="556"/>
      <c r="AL17" s="556"/>
      <c r="AM17" s="556"/>
      <c r="AN17" s="264">
        <f>三菜!I34</f>
        <v>1.5</v>
      </c>
      <c r="AO17" s="367" t="str">
        <f>三菜!J34</f>
        <v>Kg</v>
      </c>
      <c r="AP17" s="395">
        <f t="shared" si="4"/>
        <v>6.6371681415929205</v>
      </c>
      <c r="AQ17" s="415"/>
      <c r="AR17" s="364"/>
      <c r="AS17" s="320">
        <f t="shared" si="9"/>
        <v>0</v>
      </c>
      <c r="AT17" s="603"/>
      <c r="AU17" s="556" t="str">
        <f>三菜!H43</f>
        <v>洋蔥絲</v>
      </c>
      <c r="AV17" s="556"/>
      <c r="AW17" s="556"/>
      <c r="AX17" s="556"/>
      <c r="AY17" s="260">
        <f>三菜!I43</f>
        <v>3</v>
      </c>
      <c r="AZ17" s="322" t="str">
        <f>三菜!J43</f>
        <v>Kg</v>
      </c>
      <c r="BA17" s="401">
        <f t="shared" si="5"/>
        <v>13.274336283185841</v>
      </c>
      <c r="BB17" s="411"/>
      <c r="BC17" s="364"/>
      <c r="BD17" s="320">
        <f t="shared" si="6"/>
        <v>0</v>
      </c>
    </row>
    <row r="18" spans="1:56">
      <c r="A18" s="605"/>
      <c r="B18" s="603"/>
      <c r="C18" s="556" t="str">
        <f>三菜!H8</f>
        <v>豆干切角</v>
      </c>
      <c r="D18" s="556"/>
      <c r="E18" s="556"/>
      <c r="F18" s="556"/>
      <c r="G18" s="264">
        <f>三菜!I8</f>
        <v>2</v>
      </c>
      <c r="H18" s="289" t="str">
        <f>三菜!J8</f>
        <v>Kg</v>
      </c>
      <c r="I18" s="377">
        <f t="shared" si="0"/>
        <v>8.8495575221238933</v>
      </c>
      <c r="J18" s="377"/>
      <c r="K18" s="337"/>
      <c r="L18" s="341">
        <f t="shared" si="1"/>
        <v>0</v>
      </c>
      <c r="M18" s="635"/>
      <c r="N18" s="556" t="str">
        <f>三菜!H17</f>
        <v>肉絲*溫</v>
      </c>
      <c r="O18" s="556"/>
      <c r="P18" s="556"/>
      <c r="Q18" s="556"/>
      <c r="R18" s="264">
        <f>三菜!I17</f>
        <v>1</v>
      </c>
      <c r="S18" s="292" t="str">
        <f>三菜!J17</f>
        <v>Kg</v>
      </c>
      <c r="T18" s="384">
        <f t="shared" si="2"/>
        <v>4.4247787610619467</v>
      </c>
      <c r="U18" s="384"/>
      <c r="V18" s="346"/>
      <c r="W18" s="318">
        <f t="shared" si="7"/>
        <v>0</v>
      </c>
      <c r="X18" s="635"/>
      <c r="Y18" s="556">
        <f>三菜!H26</f>
        <v>0</v>
      </c>
      <c r="Z18" s="556"/>
      <c r="AA18" s="556"/>
      <c r="AB18" s="556"/>
      <c r="AC18" s="264">
        <f>三菜!I26</f>
        <v>0</v>
      </c>
      <c r="AD18" s="292">
        <f>三菜!J26</f>
        <v>0</v>
      </c>
      <c r="AE18" s="389">
        <f t="shared" si="3"/>
        <v>0</v>
      </c>
      <c r="AF18" s="389"/>
      <c r="AG18" s="347"/>
      <c r="AH18" s="319">
        <f t="shared" si="8"/>
        <v>0</v>
      </c>
      <c r="AI18" s="635"/>
      <c r="AJ18" s="556" t="str">
        <f>三菜!H35</f>
        <v>三色豆</v>
      </c>
      <c r="AK18" s="556"/>
      <c r="AL18" s="556"/>
      <c r="AM18" s="556"/>
      <c r="AN18" s="264">
        <f>三菜!I35</f>
        <v>1</v>
      </c>
      <c r="AO18" s="367" t="str">
        <f>三菜!J35</f>
        <v>Kg</v>
      </c>
      <c r="AP18" s="395">
        <f t="shared" si="4"/>
        <v>4.4247787610619467</v>
      </c>
      <c r="AQ18" s="415"/>
      <c r="AR18" s="364"/>
      <c r="AS18" s="320">
        <f t="shared" si="9"/>
        <v>0</v>
      </c>
      <c r="AT18" s="603"/>
      <c r="AU18" s="556">
        <f>三菜!H44</f>
        <v>0</v>
      </c>
      <c r="AV18" s="556"/>
      <c r="AW18" s="556"/>
      <c r="AX18" s="556"/>
      <c r="AY18" s="260">
        <f>三菜!I44</f>
        <v>0</v>
      </c>
      <c r="AZ18" s="322">
        <f>三菜!J44</f>
        <v>0</v>
      </c>
      <c r="BA18" s="401">
        <f t="shared" si="5"/>
        <v>0</v>
      </c>
      <c r="BB18" s="411"/>
      <c r="BC18" s="364"/>
      <c r="BD18" s="320">
        <f t="shared" si="6"/>
        <v>0</v>
      </c>
    </row>
    <row r="19" spans="1:56">
      <c r="A19" s="605"/>
      <c r="B19" s="603"/>
      <c r="C19" s="556" t="str">
        <f>三菜!H9</f>
        <v>海帶結</v>
      </c>
      <c r="D19" s="556"/>
      <c r="E19" s="556"/>
      <c r="F19" s="556"/>
      <c r="G19" s="264">
        <f>三菜!I9</f>
        <v>1</v>
      </c>
      <c r="H19" s="289" t="str">
        <f>三菜!J9</f>
        <v>Kg</v>
      </c>
      <c r="I19" s="377">
        <f t="shared" si="0"/>
        <v>4.4247787610619467</v>
      </c>
      <c r="J19" s="377"/>
      <c r="K19" s="337"/>
      <c r="L19" s="341">
        <f t="shared" si="1"/>
        <v>0</v>
      </c>
      <c r="M19" s="635"/>
      <c r="N19" s="556" t="str">
        <f>三菜!H18</f>
        <v>薑絲</v>
      </c>
      <c r="O19" s="556"/>
      <c r="P19" s="556"/>
      <c r="Q19" s="556"/>
      <c r="R19" s="264">
        <f>三菜!I18</f>
        <v>0.3</v>
      </c>
      <c r="S19" s="292" t="str">
        <f>三菜!J18</f>
        <v>Kg</v>
      </c>
      <c r="T19" s="384">
        <f t="shared" si="2"/>
        <v>1.3274336283185841</v>
      </c>
      <c r="U19" s="384"/>
      <c r="V19" s="346"/>
      <c r="W19" s="318">
        <f t="shared" si="7"/>
        <v>0</v>
      </c>
      <c r="X19" s="635"/>
      <c r="Y19" s="556">
        <f>三菜!H27</f>
        <v>0</v>
      </c>
      <c r="Z19" s="556"/>
      <c r="AA19" s="556"/>
      <c r="AB19" s="556"/>
      <c r="AC19" s="264">
        <f>三菜!I27</f>
        <v>0</v>
      </c>
      <c r="AD19" s="292">
        <f>三菜!J27</f>
        <v>0</v>
      </c>
      <c r="AE19" s="389">
        <f t="shared" si="3"/>
        <v>0</v>
      </c>
      <c r="AF19" s="389"/>
      <c r="AG19" s="347"/>
      <c r="AH19" s="319">
        <f t="shared" si="8"/>
        <v>0</v>
      </c>
      <c r="AI19" s="635"/>
      <c r="AJ19" s="556">
        <f>三菜!H36</f>
        <v>0</v>
      </c>
      <c r="AK19" s="556"/>
      <c r="AL19" s="556"/>
      <c r="AM19" s="556"/>
      <c r="AN19" s="264">
        <f>三菜!I36</f>
        <v>0</v>
      </c>
      <c r="AO19" s="367">
        <f>三菜!J36</f>
        <v>0</v>
      </c>
      <c r="AP19" s="395">
        <f t="shared" si="4"/>
        <v>0</v>
      </c>
      <c r="AQ19" s="415"/>
      <c r="AR19" s="364"/>
      <c r="AS19" s="320">
        <f t="shared" si="9"/>
        <v>0</v>
      </c>
      <c r="AT19" s="603"/>
      <c r="AU19" s="556">
        <f>三菜!H45</f>
        <v>0</v>
      </c>
      <c r="AV19" s="556"/>
      <c r="AW19" s="556"/>
      <c r="AX19" s="556"/>
      <c r="AY19" s="260">
        <f>三菜!I45</f>
        <v>0</v>
      </c>
      <c r="AZ19" s="322">
        <f>三菜!J45</f>
        <v>0</v>
      </c>
      <c r="BA19" s="401">
        <f t="shared" si="5"/>
        <v>0</v>
      </c>
      <c r="BB19" s="411"/>
      <c r="BC19" s="364"/>
      <c r="BD19" s="320">
        <f t="shared" si="6"/>
        <v>0</v>
      </c>
    </row>
    <row r="20" spans="1:56">
      <c r="A20" s="605"/>
      <c r="B20" s="603"/>
      <c r="C20" s="556" t="str">
        <f>三菜!H10</f>
        <v>薑片</v>
      </c>
      <c r="D20" s="556"/>
      <c r="E20" s="556"/>
      <c r="F20" s="556"/>
      <c r="G20" s="264">
        <f>三菜!I10</f>
        <v>0.3</v>
      </c>
      <c r="H20" s="289" t="str">
        <f>三菜!J10</f>
        <v>Kg</v>
      </c>
      <c r="I20" s="377">
        <f t="shared" si="0"/>
        <v>1.3274336283185841</v>
      </c>
      <c r="J20" s="377"/>
      <c r="K20" s="337"/>
      <c r="L20" s="341">
        <f t="shared" si="1"/>
        <v>0</v>
      </c>
      <c r="M20" s="635"/>
      <c r="N20" s="556">
        <f>三菜!H19</f>
        <v>0</v>
      </c>
      <c r="O20" s="556"/>
      <c r="P20" s="556"/>
      <c r="Q20" s="556"/>
      <c r="R20" s="264">
        <f>三菜!I19</f>
        <v>0</v>
      </c>
      <c r="S20" s="292">
        <f>三菜!J19</f>
        <v>0</v>
      </c>
      <c r="T20" s="384">
        <f t="shared" si="2"/>
        <v>0</v>
      </c>
      <c r="U20" s="384"/>
      <c r="V20" s="346"/>
      <c r="W20" s="318">
        <f t="shared" si="7"/>
        <v>0</v>
      </c>
      <c r="X20" s="635"/>
      <c r="Y20" s="556">
        <f>三菜!H28</f>
        <v>0</v>
      </c>
      <c r="Z20" s="556"/>
      <c r="AA20" s="556"/>
      <c r="AB20" s="556"/>
      <c r="AC20" s="264">
        <f>三菜!I28</f>
        <v>0</v>
      </c>
      <c r="AD20" s="292">
        <f>三菜!J28</f>
        <v>0</v>
      </c>
      <c r="AE20" s="389">
        <f t="shared" si="3"/>
        <v>0</v>
      </c>
      <c r="AF20" s="389"/>
      <c r="AG20" s="347"/>
      <c r="AH20" s="319">
        <f t="shared" si="8"/>
        <v>0</v>
      </c>
      <c r="AI20" s="635"/>
      <c r="AJ20" s="556">
        <f>三菜!H37</f>
        <v>0</v>
      </c>
      <c r="AK20" s="556"/>
      <c r="AL20" s="556"/>
      <c r="AM20" s="556"/>
      <c r="AN20" s="264">
        <f>三菜!I37</f>
        <v>0</v>
      </c>
      <c r="AO20" s="367">
        <f>三菜!J37</f>
        <v>0</v>
      </c>
      <c r="AP20" s="395">
        <f t="shared" si="4"/>
        <v>0</v>
      </c>
      <c r="AQ20" s="415"/>
      <c r="AR20" s="364"/>
      <c r="AS20" s="320">
        <f t="shared" si="9"/>
        <v>0</v>
      </c>
      <c r="AT20" s="603"/>
      <c r="AU20" s="556">
        <f>三菜!H46</f>
        <v>0</v>
      </c>
      <c r="AV20" s="556"/>
      <c r="AW20" s="556"/>
      <c r="AX20" s="556"/>
      <c r="AY20" s="260">
        <f>三菜!I46</f>
        <v>0</v>
      </c>
      <c r="AZ20" s="322">
        <f>三菜!J46</f>
        <v>0</v>
      </c>
      <c r="BA20" s="401">
        <f t="shared" si="5"/>
        <v>0</v>
      </c>
      <c r="BB20" s="411"/>
      <c r="BC20" s="364"/>
      <c r="BD20" s="320">
        <f t="shared" si="6"/>
        <v>0</v>
      </c>
    </row>
    <row r="21" spans="1:56">
      <c r="A21" s="605"/>
      <c r="B21" s="603"/>
      <c r="C21" s="556">
        <f>三菜!H11</f>
        <v>0</v>
      </c>
      <c r="D21" s="556"/>
      <c r="E21" s="556"/>
      <c r="F21" s="556"/>
      <c r="G21" s="264">
        <f>三菜!I11</f>
        <v>0</v>
      </c>
      <c r="H21" s="289">
        <f>三菜!J11</f>
        <v>0</v>
      </c>
      <c r="I21" s="377">
        <f t="shared" si="0"/>
        <v>0</v>
      </c>
      <c r="J21" s="377"/>
      <c r="K21" s="337"/>
      <c r="L21" s="341">
        <f t="shared" si="1"/>
        <v>0</v>
      </c>
      <c r="M21" s="635"/>
      <c r="N21" s="556">
        <f>三菜!H20</f>
        <v>0</v>
      </c>
      <c r="O21" s="556"/>
      <c r="P21" s="556"/>
      <c r="Q21" s="556"/>
      <c r="R21" s="264">
        <f>三菜!I20</f>
        <v>0</v>
      </c>
      <c r="S21" s="292">
        <f>三菜!J20</f>
        <v>0</v>
      </c>
      <c r="T21" s="384">
        <f t="shared" si="2"/>
        <v>0</v>
      </c>
      <c r="U21" s="384"/>
      <c r="V21" s="346"/>
      <c r="W21" s="318">
        <f t="shared" si="7"/>
        <v>0</v>
      </c>
      <c r="X21" s="635"/>
      <c r="Y21" s="556">
        <f>三菜!H29</f>
        <v>0</v>
      </c>
      <c r="Z21" s="556"/>
      <c r="AA21" s="556"/>
      <c r="AB21" s="556"/>
      <c r="AC21" s="264">
        <f>三菜!I29</f>
        <v>0</v>
      </c>
      <c r="AD21" s="292">
        <f>三菜!J29</f>
        <v>0</v>
      </c>
      <c r="AE21" s="389">
        <f t="shared" si="3"/>
        <v>0</v>
      </c>
      <c r="AF21" s="389"/>
      <c r="AG21" s="347"/>
      <c r="AH21" s="319">
        <f t="shared" si="8"/>
        <v>0</v>
      </c>
      <c r="AI21" s="635"/>
      <c r="AJ21" s="556">
        <f>三菜!H38</f>
        <v>0</v>
      </c>
      <c r="AK21" s="556"/>
      <c r="AL21" s="556"/>
      <c r="AM21" s="556"/>
      <c r="AN21" s="264">
        <f>三菜!I38</f>
        <v>0</v>
      </c>
      <c r="AO21" s="367">
        <f>三菜!J38</f>
        <v>0</v>
      </c>
      <c r="AP21" s="395">
        <f t="shared" si="4"/>
        <v>0</v>
      </c>
      <c r="AQ21" s="415"/>
      <c r="AR21" s="364"/>
      <c r="AS21" s="320">
        <f t="shared" si="9"/>
        <v>0</v>
      </c>
      <c r="AT21" s="603"/>
      <c r="AU21" s="556">
        <f>三菜!H47</f>
        <v>0</v>
      </c>
      <c r="AV21" s="556"/>
      <c r="AW21" s="556"/>
      <c r="AX21" s="556"/>
      <c r="AY21" s="260">
        <f>三菜!I47</f>
        <v>0</v>
      </c>
      <c r="AZ21" s="322">
        <f>三菜!J47</f>
        <v>0</v>
      </c>
      <c r="BA21" s="401">
        <f t="shared" si="5"/>
        <v>0</v>
      </c>
      <c r="BB21" s="411"/>
      <c r="BC21" s="364"/>
      <c r="BD21" s="320">
        <f t="shared" si="6"/>
        <v>0</v>
      </c>
    </row>
    <row r="22" spans="1:56" ht="16.8" thickBot="1">
      <c r="A22" s="605"/>
      <c r="B22" s="604"/>
      <c r="C22" s="557">
        <f>三菜!H12</f>
        <v>0</v>
      </c>
      <c r="D22" s="557"/>
      <c r="E22" s="557"/>
      <c r="F22" s="557"/>
      <c r="G22" s="265">
        <f>三菜!I12</f>
        <v>0</v>
      </c>
      <c r="H22" s="290">
        <f>三菜!J12</f>
        <v>0</v>
      </c>
      <c r="I22" s="378">
        <f t="shared" si="0"/>
        <v>0</v>
      </c>
      <c r="J22" s="378"/>
      <c r="K22" s="344"/>
      <c r="L22" s="317">
        <f t="shared" si="1"/>
        <v>0</v>
      </c>
      <c r="M22" s="636"/>
      <c r="N22" s="557">
        <f>三菜!H21</f>
        <v>0</v>
      </c>
      <c r="O22" s="557"/>
      <c r="P22" s="557"/>
      <c r="Q22" s="557"/>
      <c r="R22" s="265">
        <f>三菜!I21</f>
        <v>0</v>
      </c>
      <c r="S22" s="293">
        <f>三菜!J21</f>
        <v>0</v>
      </c>
      <c r="T22" s="385">
        <f t="shared" si="2"/>
        <v>0</v>
      </c>
      <c r="U22" s="385"/>
      <c r="V22" s="350"/>
      <c r="W22" s="330">
        <f t="shared" si="7"/>
        <v>0</v>
      </c>
      <c r="X22" s="636"/>
      <c r="Y22" s="557">
        <f>三菜!H30</f>
        <v>0</v>
      </c>
      <c r="Z22" s="557"/>
      <c r="AA22" s="557"/>
      <c r="AB22" s="557"/>
      <c r="AC22" s="265">
        <f>三菜!I30</f>
        <v>0</v>
      </c>
      <c r="AD22" s="293">
        <f>三菜!J30</f>
        <v>0</v>
      </c>
      <c r="AE22" s="390">
        <f t="shared" si="3"/>
        <v>0</v>
      </c>
      <c r="AF22" s="390"/>
      <c r="AG22" s="353"/>
      <c r="AH22" s="331">
        <f t="shared" si="8"/>
        <v>0</v>
      </c>
      <c r="AI22" s="636"/>
      <c r="AJ22" s="557">
        <f>三菜!H39</f>
        <v>0</v>
      </c>
      <c r="AK22" s="557"/>
      <c r="AL22" s="557"/>
      <c r="AM22" s="557"/>
      <c r="AN22" s="265">
        <f>三菜!I39</f>
        <v>0</v>
      </c>
      <c r="AO22" s="368">
        <f>三菜!J39</f>
        <v>0</v>
      </c>
      <c r="AP22" s="396">
        <f t="shared" si="4"/>
        <v>0</v>
      </c>
      <c r="AQ22" s="416"/>
      <c r="AR22" s="370"/>
      <c r="AS22" s="332">
        <f t="shared" si="9"/>
        <v>0</v>
      </c>
      <c r="AT22" s="604"/>
      <c r="AU22" s="557">
        <f>三菜!H48</f>
        <v>0</v>
      </c>
      <c r="AV22" s="557"/>
      <c r="AW22" s="557"/>
      <c r="AX22" s="557"/>
      <c r="AY22" s="261">
        <f>三菜!I48</f>
        <v>0</v>
      </c>
      <c r="AZ22" s="323">
        <f>三菜!J48</f>
        <v>0</v>
      </c>
      <c r="BA22" s="402">
        <f t="shared" si="5"/>
        <v>0</v>
      </c>
      <c r="BB22" s="412"/>
      <c r="BC22" s="370"/>
      <c r="BD22" s="332">
        <f t="shared" si="6"/>
        <v>0</v>
      </c>
    </row>
    <row r="23" spans="1:56" ht="17.25" customHeight="1">
      <c r="A23" s="605" t="s">
        <v>94</v>
      </c>
      <c r="B23" s="606" t="str">
        <f>三菜!K4</f>
        <v>炒油菜</v>
      </c>
      <c r="C23" s="558" t="str">
        <f>三菜!K5</f>
        <v>油菜(切)</v>
      </c>
      <c r="D23" s="558"/>
      <c r="E23" s="558"/>
      <c r="F23" s="558"/>
      <c r="G23" s="263">
        <f>三菜!L5</f>
        <v>17</v>
      </c>
      <c r="H23" s="291" t="str">
        <f>三菜!M5</f>
        <v>Kg</v>
      </c>
      <c r="I23" s="376">
        <f t="shared" si="0"/>
        <v>75.221238938053091</v>
      </c>
      <c r="J23" s="376"/>
      <c r="K23" s="341"/>
      <c r="L23" s="341">
        <f t="shared" si="1"/>
        <v>0</v>
      </c>
      <c r="M23" s="634" t="str">
        <f>三菜!K13</f>
        <v>炒高麗菜</v>
      </c>
      <c r="N23" s="558" t="str">
        <f>三菜!K14</f>
        <v>高麗菜(切片)</v>
      </c>
      <c r="O23" s="558"/>
      <c r="P23" s="558"/>
      <c r="Q23" s="558"/>
      <c r="R23" s="263">
        <f>三菜!L14</f>
        <v>17</v>
      </c>
      <c r="S23" s="291" t="str">
        <f>三菜!M14</f>
        <v>Kg</v>
      </c>
      <c r="T23" s="383">
        <f t="shared" si="2"/>
        <v>75.221238938053091</v>
      </c>
      <c r="U23" s="383"/>
      <c r="V23" s="349"/>
      <c r="W23" s="329">
        <f t="shared" si="7"/>
        <v>0</v>
      </c>
      <c r="X23" s="634">
        <f>三菜!K22</f>
        <v>0</v>
      </c>
      <c r="Y23" s="558">
        <f>三菜!K23</f>
        <v>0</v>
      </c>
      <c r="Z23" s="558"/>
      <c r="AA23" s="558"/>
      <c r="AB23" s="558"/>
      <c r="AC23" s="267">
        <f>三菜!L23</f>
        <v>0</v>
      </c>
      <c r="AD23" s="300">
        <f>三菜!M23</f>
        <v>0</v>
      </c>
      <c r="AE23" s="388">
        <f t="shared" si="3"/>
        <v>0</v>
      </c>
      <c r="AF23" s="388"/>
      <c r="AG23" s="352"/>
      <c r="AH23" s="328">
        <f t="shared" si="8"/>
        <v>0</v>
      </c>
      <c r="AI23" s="634" t="str">
        <f>三菜!K31</f>
        <v>鐵板鮮蔬</v>
      </c>
      <c r="AJ23" s="558" t="str">
        <f>三菜!K32</f>
        <v>豆芽菜</v>
      </c>
      <c r="AK23" s="558"/>
      <c r="AL23" s="558"/>
      <c r="AM23" s="558"/>
      <c r="AN23" s="263">
        <f>三菜!L32</f>
        <v>16</v>
      </c>
      <c r="AO23" s="366" t="str">
        <f>三菜!M32</f>
        <v>Kg</v>
      </c>
      <c r="AP23" s="394">
        <f t="shared" si="4"/>
        <v>70.796460176991147</v>
      </c>
      <c r="AQ23" s="414"/>
      <c r="AR23" s="371"/>
      <c r="AS23" s="327">
        <f t="shared" si="9"/>
        <v>0</v>
      </c>
      <c r="AT23" s="602" t="str">
        <f>三菜!K40</f>
        <v>炒高麗菜</v>
      </c>
      <c r="AU23" s="558" t="str">
        <f>三菜!K41</f>
        <v>高麗菜(切片)</v>
      </c>
      <c r="AV23" s="558"/>
      <c r="AW23" s="558"/>
      <c r="AX23" s="558"/>
      <c r="AY23" s="259">
        <f>三菜!L41</f>
        <v>17</v>
      </c>
      <c r="AZ23" s="291" t="str">
        <f>三菜!M41</f>
        <v>Kg</v>
      </c>
      <c r="BA23" s="400">
        <f t="shared" si="5"/>
        <v>75.221238938053091</v>
      </c>
      <c r="BB23" s="413"/>
      <c r="BC23" s="371"/>
      <c r="BD23" s="327">
        <f t="shared" si="6"/>
        <v>0</v>
      </c>
    </row>
    <row r="24" spans="1:56">
      <c r="A24" s="605"/>
      <c r="B24" s="607"/>
      <c r="C24" s="556" t="str">
        <f>三菜!K6</f>
        <v>薑絲</v>
      </c>
      <c r="D24" s="556"/>
      <c r="E24" s="556"/>
      <c r="F24" s="556"/>
      <c r="G24" s="264">
        <f>三菜!L6</f>
        <v>0.2</v>
      </c>
      <c r="H24" s="292" t="str">
        <f>三菜!M6</f>
        <v>Kg</v>
      </c>
      <c r="I24" s="377">
        <f t="shared" si="0"/>
        <v>0.88495575221238942</v>
      </c>
      <c r="J24" s="377"/>
      <c r="K24" s="337"/>
      <c r="L24" s="341">
        <f t="shared" si="1"/>
        <v>0</v>
      </c>
      <c r="M24" s="635"/>
      <c r="N24" s="556" t="str">
        <f>三菜!K15</f>
        <v>蒜末</v>
      </c>
      <c r="O24" s="556"/>
      <c r="P24" s="556"/>
      <c r="Q24" s="556"/>
      <c r="R24" s="264">
        <f>三菜!L15</f>
        <v>0.2</v>
      </c>
      <c r="S24" s="292" t="str">
        <f>三菜!M15</f>
        <v>Kg</v>
      </c>
      <c r="T24" s="384">
        <f t="shared" si="2"/>
        <v>0.88495575221238942</v>
      </c>
      <c r="U24" s="384"/>
      <c r="V24" s="346"/>
      <c r="W24" s="318">
        <f t="shared" si="7"/>
        <v>0</v>
      </c>
      <c r="X24" s="635"/>
      <c r="Y24" s="556">
        <f>三菜!K24</f>
        <v>0</v>
      </c>
      <c r="Z24" s="556"/>
      <c r="AA24" s="556"/>
      <c r="AB24" s="556"/>
      <c r="AC24" s="268">
        <f>三菜!L24</f>
        <v>0</v>
      </c>
      <c r="AD24" s="301">
        <f>三菜!M24</f>
        <v>0</v>
      </c>
      <c r="AE24" s="389">
        <f t="shared" si="3"/>
        <v>0</v>
      </c>
      <c r="AF24" s="389"/>
      <c r="AG24" s="347"/>
      <c r="AH24" s="319">
        <f t="shared" si="8"/>
        <v>0</v>
      </c>
      <c r="AI24" s="635"/>
      <c r="AJ24" s="556" t="str">
        <f>三菜!K33</f>
        <v>韭菜段</v>
      </c>
      <c r="AK24" s="556"/>
      <c r="AL24" s="556"/>
      <c r="AM24" s="556"/>
      <c r="AN24" s="264">
        <f>三菜!L33</f>
        <v>0.7</v>
      </c>
      <c r="AO24" s="367" t="str">
        <f>三菜!M33</f>
        <v>Kg</v>
      </c>
      <c r="AP24" s="395">
        <f t="shared" si="4"/>
        <v>3.0973451327433628</v>
      </c>
      <c r="AQ24" s="415"/>
      <c r="AR24" s="364"/>
      <c r="AS24" s="320">
        <f t="shared" si="9"/>
        <v>0</v>
      </c>
      <c r="AT24" s="603"/>
      <c r="AU24" s="556" t="str">
        <f>三菜!K42</f>
        <v>蒜末</v>
      </c>
      <c r="AV24" s="556"/>
      <c r="AW24" s="556"/>
      <c r="AX24" s="556"/>
      <c r="AY24" s="260">
        <f>三菜!L42</f>
        <v>0.2</v>
      </c>
      <c r="AZ24" s="292" t="str">
        <f>三菜!M42</f>
        <v>Kg</v>
      </c>
      <c r="BA24" s="401">
        <f t="shared" si="5"/>
        <v>0.88495575221238942</v>
      </c>
      <c r="BB24" s="411"/>
      <c r="BC24" s="364"/>
      <c r="BD24" s="320">
        <f t="shared" si="6"/>
        <v>0</v>
      </c>
    </row>
    <row r="25" spans="1:56">
      <c r="A25" s="605"/>
      <c r="B25" s="607"/>
      <c r="C25" s="556">
        <f>三菜!K7</f>
        <v>0</v>
      </c>
      <c r="D25" s="556"/>
      <c r="E25" s="556"/>
      <c r="F25" s="556"/>
      <c r="G25" s="264">
        <f>三菜!L7</f>
        <v>0</v>
      </c>
      <c r="H25" s="292">
        <f>三菜!M7</f>
        <v>0</v>
      </c>
      <c r="I25" s="377">
        <f t="shared" si="0"/>
        <v>0</v>
      </c>
      <c r="J25" s="377"/>
      <c r="K25" s="337"/>
      <c r="L25" s="341">
        <f t="shared" si="1"/>
        <v>0</v>
      </c>
      <c r="M25" s="635"/>
      <c r="N25" s="556">
        <f>三菜!K16</f>
        <v>0</v>
      </c>
      <c r="O25" s="556"/>
      <c r="P25" s="556"/>
      <c r="Q25" s="556"/>
      <c r="R25" s="264">
        <f>三菜!L16</f>
        <v>0</v>
      </c>
      <c r="S25" s="292">
        <f>三菜!M16</f>
        <v>0</v>
      </c>
      <c r="T25" s="384">
        <f t="shared" si="2"/>
        <v>0</v>
      </c>
      <c r="U25" s="384"/>
      <c r="V25" s="346"/>
      <c r="W25" s="318">
        <f t="shared" si="7"/>
        <v>0</v>
      </c>
      <c r="X25" s="635"/>
      <c r="Y25" s="556">
        <f>三菜!K25</f>
        <v>0</v>
      </c>
      <c r="Z25" s="556"/>
      <c r="AA25" s="556"/>
      <c r="AB25" s="556"/>
      <c r="AC25" s="268">
        <f>三菜!L25</f>
        <v>0</v>
      </c>
      <c r="AD25" s="301">
        <f>三菜!M25</f>
        <v>0</v>
      </c>
      <c r="AE25" s="389">
        <f t="shared" si="3"/>
        <v>0</v>
      </c>
      <c r="AF25" s="389"/>
      <c r="AG25" s="347"/>
      <c r="AH25" s="319">
        <f t="shared" si="8"/>
        <v>0</v>
      </c>
      <c r="AI25" s="635"/>
      <c r="AJ25" s="556" t="str">
        <f>三菜!K34</f>
        <v>蒜末</v>
      </c>
      <c r="AK25" s="556"/>
      <c r="AL25" s="556"/>
      <c r="AM25" s="556"/>
      <c r="AN25" s="264">
        <f>三菜!L34</f>
        <v>0.2</v>
      </c>
      <c r="AO25" s="367" t="str">
        <f>三菜!M34</f>
        <v>Kg</v>
      </c>
      <c r="AP25" s="395">
        <f t="shared" si="4"/>
        <v>0.88495575221238942</v>
      </c>
      <c r="AQ25" s="415"/>
      <c r="AR25" s="364"/>
      <c r="AS25" s="320">
        <f t="shared" si="9"/>
        <v>0</v>
      </c>
      <c r="AT25" s="603"/>
      <c r="AU25" s="556">
        <f>三菜!K43</f>
        <v>0</v>
      </c>
      <c r="AV25" s="556"/>
      <c r="AW25" s="556"/>
      <c r="AX25" s="556"/>
      <c r="AY25" s="260">
        <f>三菜!L43</f>
        <v>0</v>
      </c>
      <c r="AZ25" s="292">
        <f>三菜!M43</f>
        <v>0</v>
      </c>
      <c r="BA25" s="401">
        <f t="shared" si="5"/>
        <v>0</v>
      </c>
      <c r="BB25" s="411"/>
      <c r="BC25" s="364"/>
      <c r="BD25" s="320">
        <f t="shared" si="6"/>
        <v>0</v>
      </c>
    </row>
    <row r="26" spans="1:56">
      <c r="A26" s="605"/>
      <c r="B26" s="607"/>
      <c r="C26" s="556">
        <f>三菜!K8</f>
        <v>0</v>
      </c>
      <c r="D26" s="556"/>
      <c r="E26" s="556"/>
      <c r="F26" s="556"/>
      <c r="G26" s="264">
        <f>三菜!L8</f>
        <v>0</v>
      </c>
      <c r="H26" s="292">
        <f>三菜!M8</f>
        <v>0</v>
      </c>
      <c r="I26" s="377">
        <f t="shared" si="0"/>
        <v>0</v>
      </c>
      <c r="J26" s="377"/>
      <c r="K26" s="337"/>
      <c r="L26" s="341">
        <f t="shared" si="1"/>
        <v>0</v>
      </c>
      <c r="M26" s="635"/>
      <c r="N26" s="556">
        <f>三菜!K17</f>
        <v>0</v>
      </c>
      <c r="O26" s="556"/>
      <c r="P26" s="556"/>
      <c r="Q26" s="556"/>
      <c r="R26" s="264">
        <f>三菜!L17</f>
        <v>0</v>
      </c>
      <c r="S26" s="292">
        <f>三菜!M17</f>
        <v>0</v>
      </c>
      <c r="T26" s="384">
        <f t="shared" si="2"/>
        <v>0</v>
      </c>
      <c r="U26" s="384"/>
      <c r="V26" s="346"/>
      <c r="W26" s="318">
        <f t="shared" si="7"/>
        <v>0</v>
      </c>
      <c r="X26" s="635"/>
      <c r="Y26" s="556">
        <f>三菜!K26</f>
        <v>0</v>
      </c>
      <c r="Z26" s="556"/>
      <c r="AA26" s="556"/>
      <c r="AB26" s="556"/>
      <c r="AC26" s="268">
        <f>三菜!L26</f>
        <v>0</v>
      </c>
      <c r="AD26" s="301">
        <f>三菜!M26</f>
        <v>0</v>
      </c>
      <c r="AE26" s="389">
        <f t="shared" si="3"/>
        <v>0</v>
      </c>
      <c r="AF26" s="389"/>
      <c r="AG26" s="347"/>
      <c r="AH26" s="319">
        <f t="shared" si="8"/>
        <v>0</v>
      </c>
      <c r="AI26" s="635"/>
      <c r="AJ26" s="556">
        <f>三菜!K35</f>
        <v>0</v>
      </c>
      <c r="AK26" s="556"/>
      <c r="AL26" s="556"/>
      <c r="AM26" s="556"/>
      <c r="AN26" s="264">
        <f>三菜!L35</f>
        <v>0</v>
      </c>
      <c r="AO26" s="367">
        <f>三菜!M35</f>
        <v>0</v>
      </c>
      <c r="AP26" s="395">
        <f t="shared" si="4"/>
        <v>0</v>
      </c>
      <c r="AQ26" s="415"/>
      <c r="AR26" s="364"/>
      <c r="AS26" s="320">
        <f t="shared" si="9"/>
        <v>0</v>
      </c>
      <c r="AT26" s="603"/>
      <c r="AU26" s="556">
        <f>三菜!K44</f>
        <v>0</v>
      </c>
      <c r="AV26" s="556"/>
      <c r="AW26" s="556"/>
      <c r="AX26" s="556"/>
      <c r="AY26" s="260">
        <f>三菜!L44</f>
        <v>0</v>
      </c>
      <c r="AZ26" s="292">
        <f>三菜!M44</f>
        <v>0</v>
      </c>
      <c r="BA26" s="401">
        <f t="shared" si="5"/>
        <v>0</v>
      </c>
      <c r="BB26" s="411"/>
      <c r="BC26" s="364"/>
      <c r="BD26" s="320">
        <f t="shared" si="6"/>
        <v>0</v>
      </c>
    </row>
    <row r="27" spans="1:56" ht="16.8" thickBot="1">
      <c r="A27" s="605"/>
      <c r="B27" s="608"/>
      <c r="C27" s="557">
        <f>三菜!K9</f>
        <v>0</v>
      </c>
      <c r="D27" s="557"/>
      <c r="E27" s="557"/>
      <c r="F27" s="557"/>
      <c r="G27" s="265">
        <f>三菜!L9</f>
        <v>0</v>
      </c>
      <c r="H27" s="293">
        <f>三菜!M9</f>
        <v>0</v>
      </c>
      <c r="I27" s="378">
        <f t="shared" si="0"/>
        <v>0</v>
      </c>
      <c r="J27" s="378"/>
      <c r="K27" s="344"/>
      <c r="L27" s="317">
        <f t="shared" si="1"/>
        <v>0</v>
      </c>
      <c r="M27" s="636"/>
      <c r="N27" s="557">
        <f>三菜!K18</f>
        <v>0</v>
      </c>
      <c r="O27" s="557"/>
      <c r="P27" s="557"/>
      <c r="Q27" s="557"/>
      <c r="R27" s="265">
        <f>三菜!L18</f>
        <v>0</v>
      </c>
      <c r="S27" s="293">
        <f>三菜!M18</f>
        <v>0</v>
      </c>
      <c r="T27" s="385">
        <f t="shared" si="2"/>
        <v>0</v>
      </c>
      <c r="U27" s="385"/>
      <c r="V27" s="350"/>
      <c r="W27" s="330">
        <f t="shared" si="7"/>
        <v>0</v>
      </c>
      <c r="X27" s="636"/>
      <c r="Y27" s="557">
        <f>三菜!K27</f>
        <v>0</v>
      </c>
      <c r="Z27" s="557"/>
      <c r="AA27" s="557"/>
      <c r="AB27" s="557"/>
      <c r="AC27" s="269">
        <f>三菜!L27</f>
        <v>0</v>
      </c>
      <c r="AD27" s="302">
        <f>三菜!M27</f>
        <v>0</v>
      </c>
      <c r="AE27" s="390">
        <f t="shared" si="3"/>
        <v>0</v>
      </c>
      <c r="AF27" s="390"/>
      <c r="AG27" s="353"/>
      <c r="AH27" s="331">
        <f t="shared" si="8"/>
        <v>0</v>
      </c>
      <c r="AI27" s="636"/>
      <c r="AJ27" s="557">
        <f>三菜!K36</f>
        <v>0</v>
      </c>
      <c r="AK27" s="557"/>
      <c r="AL27" s="557"/>
      <c r="AM27" s="557"/>
      <c r="AN27" s="265">
        <f>三菜!L36</f>
        <v>0</v>
      </c>
      <c r="AO27" s="368">
        <f>三菜!M36</f>
        <v>0</v>
      </c>
      <c r="AP27" s="396">
        <f t="shared" si="4"/>
        <v>0</v>
      </c>
      <c r="AQ27" s="416"/>
      <c r="AR27" s="370"/>
      <c r="AS27" s="332">
        <f t="shared" si="9"/>
        <v>0</v>
      </c>
      <c r="AT27" s="604"/>
      <c r="AU27" s="557">
        <f>三菜!K45</f>
        <v>0</v>
      </c>
      <c r="AV27" s="557"/>
      <c r="AW27" s="557"/>
      <c r="AX27" s="557"/>
      <c r="AY27" s="261">
        <f>三菜!L45</f>
        <v>0</v>
      </c>
      <c r="AZ27" s="293">
        <f>三菜!M45</f>
        <v>0</v>
      </c>
      <c r="BA27" s="402">
        <f t="shared" si="5"/>
        <v>0</v>
      </c>
      <c r="BB27" s="412"/>
      <c r="BC27" s="370"/>
      <c r="BD27" s="332">
        <f t="shared" si="6"/>
        <v>0</v>
      </c>
    </row>
    <row r="28" spans="1:56" ht="17.25" customHeight="1">
      <c r="A28" s="605" t="s">
        <v>93</v>
      </c>
      <c r="B28" s="628" t="str">
        <f>三菜!N4</f>
        <v>玉米蛋花濃湯</v>
      </c>
      <c r="C28" s="612" t="str">
        <f>三菜!N5</f>
        <v>蛋(10粒/盒/約0.6k)</v>
      </c>
      <c r="D28" s="612"/>
      <c r="E28" s="612"/>
      <c r="F28" s="612"/>
      <c r="G28" s="266">
        <f>三菜!O5</f>
        <v>5</v>
      </c>
      <c r="H28" s="294" t="str">
        <f>三菜!P5</f>
        <v>盒</v>
      </c>
      <c r="I28" s="376">
        <f t="shared" si="0"/>
        <v>22.123893805309734</v>
      </c>
      <c r="J28" s="376"/>
      <c r="K28" s="341"/>
      <c r="L28" s="341">
        <f t="shared" si="1"/>
        <v>0</v>
      </c>
      <c r="M28" s="637" t="str">
        <f>三菜!N13</f>
        <v>榨菜肉絲湯</v>
      </c>
      <c r="N28" s="612" t="str">
        <f>三菜!N14</f>
        <v>榨菜絲</v>
      </c>
      <c r="O28" s="612"/>
      <c r="P28" s="612"/>
      <c r="Q28" s="612"/>
      <c r="R28" s="266">
        <f>三菜!O14</f>
        <v>6</v>
      </c>
      <c r="S28" s="294" t="str">
        <f>三菜!P14</f>
        <v>Kg</v>
      </c>
      <c r="T28" s="383">
        <f t="shared" si="2"/>
        <v>26.548672566371682</v>
      </c>
      <c r="U28" s="383"/>
      <c r="V28" s="349"/>
      <c r="W28" s="329">
        <f t="shared" si="7"/>
        <v>0</v>
      </c>
      <c r="X28" s="637">
        <f>三菜!N22</f>
        <v>0</v>
      </c>
      <c r="Y28" s="612">
        <f>三菜!N23</f>
        <v>0</v>
      </c>
      <c r="Z28" s="612"/>
      <c r="AA28" s="612"/>
      <c r="AB28" s="612"/>
      <c r="AC28" s="270">
        <f>三菜!O23</f>
        <v>0</v>
      </c>
      <c r="AD28" s="303">
        <f>三菜!P23</f>
        <v>0</v>
      </c>
      <c r="AE28" s="388">
        <f t="shared" si="3"/>
        <v>0</v>
      </c>
      <c r="AF28" s="388"/>
      <c r="AG28" s="352"/>
      <c r="AH28" s="328">
        <f t="shared" si="8"/>
        <v>0</v>
      </c>
      <c r="AI28" s="637" t="str">
        <f>三菜!N31</f>
        <v>蘿蔔湯</v>
      </c>
      <c r="AJ28" s="612" t="str">
        <f>三菜!N32</f>
        <v>白蘿蔔中丁</v>
      </c>
      <c r="AK28" s="612"/>
      <c r="AL28" s="612"/>
      <c r="AM28" s="612"/>
      <c r="AN28" s="266">
        <f>三菜!O32</f>
        <v>9</v>
      </c>
      <c r="AO28" s="369" t="str">
        <f>三菜!P32</f>
        <v>Kg</v>
      </c>
      <c r="AP28" s="394">
        <f t="shared" si="4"/>
        <v>39.823008849557525</v>
      </c>
      <c r="AQ28" s="414"/>
      <c r="AR28" s="371"/>
      <c r="AS28" s="327">
        <f t="shared" si="9"/>
        <v>0</v>
      </c>
      <c r="AT28" s="628" t="str">
        <f>三菜!N40</f>
        <v>紅豆湯(提早送</v>
      </c>
      <c r="AU28" s="612" t="str">
        <f>三菜!N41</f>
        <v>紅豆</v>
      </c>
      <c r="AV28" s="612"/>
      <c r="AW28" s="612"/>
      <c r="AX28" s="612"/>
      <c r="AY28" s="262">
        <f>三菜!O41</f>
        <v>0</v>
      </c>
      <c r="AZ28" s="324" t="str">
        <f>三菜!P41</f>
        <v>Kg</v>
      </c>
      <c r="BA28" s="400">
        <f t="shared" si="5"/>
        <v>0</v>
      </c>
      <c r="BB28" s="413"/>
      <c r="BC28" s="371"/>
      <c r="BD28" s="327">
        <f t="shared" si="6"/>
        <v>0</v>
      </c>
    </row>
    <row r="29" spans="1:56">
      <c r="A29" s="605"/>
      <c r="B29" s="603"/>
      <c r="C29" s="556" t="str">
        <f>三菜!N6</f>
        <v>玉米粒</v>
      </c>
      <c r="D29" s="556"/>
      <c r="E29" s="556"/>
      <c r="F29" s="556"/>
      <c r="G29" s="264">
        <f>三菜!O6</f>
        <v>3</v>
      </c>
      <c r="H29" s="292" t="str">
        <f>三菜!P6</f>
        <v>Kg</v>
      </c>
      <c r="I29" s="377">
        <f t="shared" si="0"/>
        <v>13.274336283185841</v>
      </c>
      <c r="J29" s="377"/>
      <c r="K29" s="337"/>
      <c r="L29" s="341">
        <f t="shared" si="1"/>
        <v>0</v>
      </c>
      <c r="M29" s="635"/>
      <c r="N29" s="556" t="str">
        <f>三菜!N15</f>
        <v>肉絲*溫</v>
      </c>
      <c r="O29" s="556"/>
      <c r="P29" s="556"/>
      <c r="Q29" s="556"/>
      <c r="R29" s="264">
        <f>三菜!O15</f>
        <v>2</v>
      </c>
      <c r="S29" s="292" t="str">
        <f>三菜!P15</f>
        <v>Kg</v>
      </c>
      <c r="T29" s="384">
        <f t="shared" si="2"/>
        <v>8.8495575221238933</v>
      </c>
      <c r="U29" s="384"/>
      <c r="V29" s="346"/>
      <c r="W29" s="318">
        <f t="shared" si="7"/>
        <v>0</v>
      </c>
      <c r="X29" s="635"/>
      <c r="Y29" s="556">
        <f>三菜!N24</f>
        <v>0</v>
      </c>
      <c r="Z29" s="556"/>
      <c r="AA29" s="556"/>
      <c r="AB29" s="556"/>
      <c r="AC29" s="268">
        <f>三菜!O24</f>
        <v>0</v>
      </c>
      <c r="AD29" s="301">
        <f>三菜!P24</f>
        <v>0</v>
      </c>
      <c r="AE29" s="389">
        <f t="shared" si="3"/>
        <v>0</v>
      </c>
      <c r="AF29" s="389"/>
      <c r="AG29" s="347"/>
      <c r="AH29" s="319">
        <f t="shared" si="8"/>
        <v>0</v>
      </c>
      <c r="AI29" s="635"/>
      <c r="AJ29" s="556" t="str">
        <f>三菜!N33</f>
        <v>豬大骨*溫</v>
      </c>
      <c r="AK29" s="556"/>
      <c r="AL29" s="556"/>
      <c r="AM29" s="556"/>
      <c r="AN29" s="264">
        <f>三菜!O33</f>
        <v>1</v>
      </c>
      <c r="AO29" s="367" t="str">
        <f>三菜!P33</f>
        <v>Kg</v>
      </c>
      <c r="AP29" s="395">
        <f t="shared" si="4"/>
        <v>4.4247787610619467</v>
      </c>
      <c r="AQ29" s="415"/>
      <c r="AR29" s="364"/>
      <c r="AS29" s="320">
        <f t="shared" si="9"/>
        <v>0</v>
      </c>
      <c r="AT29" s="603"/>
      <c r="AU29" s="556">
        <f>三菜!N42</f>
        <v>0</v>
      </c>
      <c r="AV29" s="556"/>
      <c r="AW29" s="556"/>
      <c r="AX29" s="556"/>
      <c r="AY29" s="260">
        <f>三菜!O42</f>
        <v>0</v>
      </c>
      <c r="AZ29" s="325">
        <f>三菜!P42</f>
        <v>0</v>
      </c>
      <c r="BA29" s="401">
        <f t="shared" si="5"/>
        <v>0</v>
      </c>
      <c r="BB29" s="411"/>
      <c r="BC29" s="364"/>
      <c r="BD29" s="320">
        <f t="shared" si="6"/>
        <v>0</v>
      </c>
    </row>
    <row r="30" spans="1:56">
      <c r="A30" s="605"/>
      <c r="B30" s="603"/>
      <c r="C30" s="556" t="str">
        <f>三菜!N7</f>
        <v>豬大骨*溫</v>
      </c>
      <c r="D30" s="556"/>
      <c r="E30" s="556"/>
      <c r="F30" s="556"/>
      <c r="G30" s="264">
        <f>三菜!O7</f>
        <v>2</v>
      </c>
      <c r="H30" s="292" t="str">
        <f>三菜!P7</f>
        <v>Kg</v>
      </c>
      <c r="I30" s="377">
        <f t="shared" si="0"/>
        <v>8.8495575221238933</v>
      </c>
      <c r="J30" s="377"/>
      <c r="K30" s="337"/>
      <c r="L30" s="341">
        <f t="shared" si="1"/>
        <v>0</v>
      </c>
      <c r="M30" s="635"/>
      <c r="N30" s="556" t="str">
        <f>三菜!N16</f>
        <v>薑絲</v>
      </c>
      <c r="O30" s="556"/>
      <c r="P30" s="556"/>
      <c r="Q30" s="556"/>
      <c r="R30" s="264">
        <f>三菜!O16</f>
        <v>0.3</v>
      </c>
      <c r="S30" s="292" t="str">
        <f>三菜!P16</f>
        <v>Kg</v>
      </c>
      <c r="T30" s="384">
        <f t="shared" si="2"/>
        <v>1.3274336283185841</v>
      </c>
      <c r="U30" s="384"/>
      <c r="V30" s="346"/>
      <c r="W30" s="318">
        <f t="shared" si="7"/>
        <v>0</v>
      </c>
      <c r="X30" s="635"/>
      <c r="Y30" s="556">
        <f>三菜!N25</f>
        <v>0</v>
      </c>
      <c r="Z30" s="556"/>
      <c r="AA30" s="556"/>
      <c r="AB30" s="556"/>
      <c r="AC30" s="268">
        <f>三菜!O25</f>
        <v>0</v>
      </c>
      <c r="AD30" s="301">
        <f>三菜!P25</f>
        <v>0</v>
      </c>
      <c r="AE30" s="389">
        <f t="shared" si="3"/>
        <v>0</v>
      </c>
      <c r="AF30" s="389"/>
      <c r="AG30" s="347"/>
      <c r="AH30" s="319">
        <f t="shared" si="8"/>
        <v>0</v>
      </c>
      <c r="AI30" s="635"/>
      <c r="AJ30" s="556" t="str">
        <f>三菜!N34</f>
        <v>芹菜珠</v>
      </c>
      <c r="AK30" s="556"/>
      <c r="AL30" s="556"/>
      <c r="AM30" s="556"/>
      <c r="AN30" s="264">
        <f>三菜!O34</f>
        <v>0.2</v>
      </c>
      <c r="AO30" s="367" t="str">
        <f>三菜!P34</f>
        <v>Kg</v>
      </c>
      <c r="AP30" s="395">
        <f t="shared" si="4"/>
        <v>0.88495575221238942</v>
      </c>
      <c r="AQ30" s="415"/>
      <c r="AR30" s="364"/>
      <c r="AS30" s="320">
        <f t="shared" si="9"/>
        <v>0</v>
      </c>
      <c r="AT30" s="603"/>
      <c r="AU30" s="556">
        <f>三菜!N43</f>
        <v>0</v>
      </c>
      <c r="AV30" s="556"/>
      <c r="AW30" s="556"/>
      <c r="AX30" s="556"/>
      <c r="AY30" s="260">
        <f>三菜!O43</f>
        <v>0</v>
      </c>
      <c r="AZ30" s="325">
        <f>三菜!P43</f>
        <v>0</v>
      </c>
      <c r="BA30" s="401">
        <f t="shared" si="5"/>
        <v>0</v>
      </c>
      <c r="BB30" s="411"/>
      <c r="BC30" s="364"/>
      <c r="BD30" s="320">
        <f t="shared" si="6"/>
        <v>0</v>
      </c>
    </row>
    <row r="31" spans="1:56">
      <c r="A31" s="605"/>
      <c r="B31" s="603"/>
      <c r="C31" s="556">
        <f>三菜!N8</f>
        <v>0</v>
      </c>
      <c r="D31" s="556"/>
      <c r="E31" s="556"/>
      <c r="F31" s="556"/>
      <c r="G31" s="264">
        <f>三菜!O8</f>
        <v>0</v>
      </c>
      <c r="H31" s="292">
        <f>三菜!P8</f>
        <v>0</v>
      </c>
      <c r="I31" s="377">
        <f t="shared" si="0"/>
        <v>0</v>
      </c>
      <c r="J31" s="377"/>
      <c r="K31" s="337"/>
      <c r="L31" s="341">
        <f t="shared" si="1"/>
        <v>0</v>
      </c>
      <c r="M31" s="635"/>
      <c r="N31" s="556">
        <f>三菜!N17</f>
        <v>0</v>
      </c>
      <c r="O31" s="556"/>
      <c r="P31" s="556"/>
      <c r="Q31" s="556"/>
      <c r="R31" s="264">
        <f>三菜!O17</f>
        <v>0</v>
      </c>
      <c r="S31" s="292">
        <f>三菜!P17</f>
        <v>0</v>
      </c>
      <c r="T31" s="384">
        <f t="shared" si="2"/>
        <v>0</v>
      </c>
      <c r="U31" s="384"/>
      <c r="V31" s="346"/>
      <c r="W31" s="318">
        <f t="shared" si="7"/>
        <v>0</v>
      </c>
      <c r="X31" s="635"/>
      <c r="Y31" s="556">
        <f>三菜!N26</f>
        <v>0</v>
      </c>
      <c r="Z31" s="556"/>
      <c r="AA31" s="556"/>
      <c r="AB31" s="556"/>
      <c r="AC31" s="268">
        <f>三菜!O26</f>
        <v>0</v>
      </c>
      <c r="AD31" s="301">
        <f>三菜!P26</f>
        <v>0</v>
      </c>
      <c r="AE31" s="389">
        <f t="shared" si="3"/>
        <v>0</v>
      </c>
      <c r="AF31" s="389"/>
      <c r="AG31" s="347"/>
      <c r="AH31" s="319">
        <f t="shared" si="8"/>
        <v>0</v>
      </c>
      <c r="AI31" s="635"/>
      <c r="AJ31" s="556">
        <f>三菜!N35</f>
        <v>0</v>
      </c>
      <c r="AK31" s="556"/>
      <c r="AL31" s="556"/>
      <c r="AM31" s="556"/>
      <c r="AN31" s="264">
        <f>三菜!O35</f>
        <v>0</v>
      </c>
      <c r="AO31" s="367">
        <f>三菜!P35</f>
        <v>0</v>
      </c>
      <c r="AP31" s="395">
        <f t="shared" si="4"/>
        <v>0</v>
      </c>
      <c r="AQ31" s="415"/>
      <c r="AR31" s="364"/>
      <c r="AS31" s="320">
        <f t="shared" si="9"/>
        <v>0</v>
      </c>
      <c r="AT31" s="603"/>
      <c r="AU31" s="556">
        <f>三菜!N44</f>
        <v>0</v>
      </c>
      <c r="AV31" s="556"/>
      <c r="AW31" s="556"/>
      <c r="AX31" s="556"/>
      <c r="AY31" s="260">
        <f>三菜!O44</f>
        <v>0</v>
      </c>
      <c r="AZ31" s="325">
        <f>三菜!P44</f>
        <v>0</v>
      </c>
      <c r="BA31" s="401">
        <f t="shared" si="5"/>
        <v>0</v>
      </c>
      <c r="BB31" s="411"/>
      <c r="BC31" s="364"/>
      <c r="BD31" s="320">
        <f t="shared" si="6"/>
        <v>0</v>
      </c>
    </row>
    <row r="32" spans="1:56">
      <c r="A32" s="605"/>
      <c r="B32" s="603"/>
      <c r="C32" s="556">
        <f>三菜!N9</f>
        <v>0</v>
      </c>
      <c r="D32" s="556"/>
      <c r="E32" s="556"/>
      <c r="F32" s="556"/>
      <c r="G32" s="264">
        <f>三菜!O9</f>
        <v>0</v>
      </c>
      <c r="H32" s="292">
        <f>三菜!P9</f>
        <v>0</v>
      </c>
      <c r="I32" s="377">
        <f t="shared" si="0"/>
        <v>0</v>
      </c>
      <c r="J32" s="377"/>
      <c r="K32" s="337"/>
      <c r="L32" s="341">
        <f t="shared" si="1"/>
        <v>0</v>
      </c>
      <c r="M32" s="635"/>
      <c r="N32" s="556">
        <f>三菜!N18</f>
        <v>0</v>
      </c>
      <c r="O32" s="556"/>
      <c r="P32" s="556"/>
      <c r="Q32" s="556"/>
      <c r="R32" s="264">
        <f>三菜!O18</f>
        <v>0</v>
      </c>
      <c r="S32" s="292">
        <f>三菜!P18</f>
        <v>0</v>
      </c>
      <c r="T32" s="384">
        <f t="shared" si="2"/>
        <v>0</v>
      </c>
      <c r="U32" s="384"/>
      <c r="V32" s="346"/>
      <c r="W32" s="318">
        <f t="shared" si="7"/>
        <v>0</v>
      </c>
      <c r="X32" s="635"/>
      <c r="Y32" s="556">
        <f>三菜!N27</f>
        <v>0</v>
      </c>
      <c r="Z32" s="556"/>
      <c r="AA32" s="556"/>
      <c r="AB32" s="556"/>
      <c r="AC32" s="268">
        <f>三菜!O27</f>
        <v>0</v>
      </c>
      <c r="AD32" s="301">
        <f>三菜!P27</f>
        <v>0</v>
      </c>
      <c r="AE32" s="389">
        <f t="shared" si="3"/>
        <v>0</v>
      </c>
      <c r="AF32" s="389"/>
      <c r="AG32" s="347"/>
      <c r="AH32" s="319">
        <f t="shared" si="8"/>
        <v>0</v>
      </c>
      <c r="AI32" s="635"/>
      <c r="AJ32" s="556">
        <f>三菜!N36</f>
        <v>0</v>
      </c>
      <c r="AK32" s="556"/>
      <c r="AL32" s="556"/>
      <c r="AM32" s="556"/>
      <c r="AN32" s="264">
        <f>三菜!O36</f>
        <v>0</v>
      </c>
      <c r="AO32" s="367">
        <f>三菜!P36</f>
        <v>0</v>
      </c>
      <c r="AP32" s="395">
        <f t="shared" si="4"/>
        <v>0</v>
      </c>
      <c r="AQ32" s="415"/>
      <c r="AR32" s="364"/>
      <c r="AS32" s="320">
        <f t="shared" si="9"/>
        <v>0</v>
      </c>
      <c r="AT32" s="603"/>
      <c r="AU32" s="556">
        <f>三菜!N45</f>
        <v>0</v>
      </c>
      <c r="AV32" s="556"/>
      <c r="AW32" s="556"/>
      <c r="AX32" s="556"/>
      <c r="AY32" s="260">
        <f>三菜!O45</f>
        <v>0</v>
      </c>
      <c r="AZ32" s="325">
        <f>三菜!P45</f>
        <v>0</v>
      </c>
      <c r="BA32" s="401">
        <f t="shared" si="5"/>
        <v>0</v>
      </c>
      <c r="BB32" s="411"/>
      <c r="BC32" s="364"/>
      <c r="BD32" s="320">
        <f t="shared" si="6"/>
        <v>0</v>
      </c>
    </row>
    <row r="33" spans="1:56">
      <c r="A33" s="605"/>
      <c r="B33" s="603"/>
      <c r="C33" s="556">
        <f>三菜!N10</f>
        <v>0</v>
      </c>
      <c r="D33" s="556"/>
      <c r="E33" s="556"/>
      <c r="F33" s="556"/>
      <c r="G33" s="264">
        <f>三菜!O10</f>
        <v>0</v>
      </c>
      <c r="H33" s="292">
        <f>三菜!P10</f>
        <v>0</v>
      </c>
      <c r="I33" s="377">
        <f t="shared" si="0"/>
        <v>0</v>
      </c>
      <c r="J33" s="377"/>
      <c r="K33" s="337"/>
      <c r="L33" s="341">
        <f t="shared" si="1"/>
        <v>0</v>
      </c>
      <c r="M33" s="635"/>
      <c r="N33" s="556">
        <f>三菜!N19</f>
        <v>0</v>
      </c>
      <c r="O33" s="556"/>
      <c r="P33" s="556"/>
      <c r="Q33" s="556"/>
      <c r="R33" s="264">
        <f>三菜!O19</f>
        <v>0</v>
      </c>
      <c r="S33" s="292">
        <f>三菜!P19</f>
        <v>0</v>
      </c>
      <c r="T33" s="384">
        <f t="shared" si="2"/>
        <v>0</v>
      </c>
      <c r="U33" s="384"/>
      <c r="V33" s="346"/>
      <c r="W33" s="318">
        <f t="shared" si="7"/>
        <v>0</v>
      </c>
      <c r="X33" s="635"/>
      <c r="Y33" s="556">
        <f>三菜!N28</f>
        <v>0</v>
      </c>
      <c r="Z33" s="556"/>
      <c r="AA33" s="556"/>
      <c r="AB33" s="556"/>
      <c r="AC33" s="268">
        <f>三菜!O28</f>
        <v>0</v>
      </c>
      <c r="AD33" s="301">
        <f>三菜!P28</f>
        <v>0</v>
      </c>
      <c r="AE33" s="389">
        <f t="shared" si="3"/>
        <v>0</v>
      </c>
      <c r="AF33" s="389"/>
      <c r="AG33" s="347"/>
      <c r="AH33" s="319">
        <f t="shared" si="8"/>
        <v>0</v>
      </c>
      <c r="AI33" s="635"/>
      <c r="AJ33" s="556">
        <f>三菜!N37</f>
        <v>0</v>
      </c>
      <c r="AK33" s="556"/>
      <c r="AL33" s="556"/>
      <c r="AM33" s="556"/>
      <c r="AN33" s="264">
        <f>三菜!O37</f>
        <v>0</v>
      </c>
      <c r="AO33" s="367">
        <f>三菜!P37</f>
        <v>0</v>
      </c>
      <c r="AP33" s="395">
        <f t="shared" si="4"/>
        <v>0</v>
      </c>
      <c r="AQ33" s="415"/>
      <c r="AR33" s="364"/>
      <c r="AS33" s="320">
        <f t="shared" si="9"/>
        <v>0</v>
      </c>
      <c r="AT33" s="603"/>
      <c r="AU33" s="556">
        <f>三菜!N46</f>
        <v>0</v>
      </c>
      <c r="AV33" s="556"/>
      <c r="AW33" s="556"/>
      <c r="AX33" s="556"/>
      <c r="AY33" s="260">
        <f>三菜!O46</f>
        <v>0</v>
      </c>
      <c r="AZ33" s="325">
        <f>三菜!P46</f>
        <v>0</v>
      </c>
      <c r="BA33" s="401">
        <f t="shared" si="5"/>
        <v>0</v>
      </c>
      <c r="BB33" s="411"/>
      <c r="BC33" s="364"/>
      <c r="BD33" s="320">
        <f t="shared" si="6"/>
        <v>0</v>
      </c>
    </row>
    <row r="34" spans="1:56" ht="16.8" thickBot="1">
      <c r="A34" s="609"/>
      <c r="B34" s="629"/>
      <c r="C34" s="557">
        <f>三菜!N11</f>
        <v>0</v>
      </c>
      <c r="D34" s="557"/>
      <c r="E34" s="557"/>
      <c r="F34" s="557"/>
      <c r="G34" s="265">
        <f>三菜!O11</f>
        <v>0</v>
      </c>
      <c r="H34" s="293">
        <f>三菜!P11</f>
        <v>0</v>
      </c>
      <c r="I34" s="378">
        <f t="shared" si="0"/>
        <v>0</v>
      </c>
      <c r="J34" s="378"/>
      <c r="K34" s="344"/>
      <c r="L34" s="317">
        <f>G34*K34</f>
        <v>0</v>
      </c>
      <c r="M34" s="636"/>
      <c r="N34" s="557">
        <f>三菜!N20</f>
        <v>0</v>
      </c>
      <c r="O34" s="557"/>
      <c r="P34" s="557"/>
      <c r="Q34" s="557"/>
      <c r="R34" s="265">
        <f>三菜!O20</f>
        <v>0</v>
      </c>
      <c r="S34" s="293">
        <f>三菜!P20</f>
        <v>0</v>
      </c>
      <c r="T34" s="385">
        <f t="shared" si="2"/>
        <v>0</v>
      </c>
      <c r="U34" s="385"/>
      <c r="V34" s="350"/>
      <c r="W34" s="330">
        <f t="shared" si="7"/>
        <v>0</v>
      </c>
      <c r="X34" s="636"/>
      <c r="Y34" s="557">
        <f>三菜!N29</f>
        <v>0</v>
      </c>
      <c r="Z34" s="557"/>
      <c r="AA34" s="557"/>
      <c r="AB34" s="557"/>
      <c r="AC34" s="269">
        <f>三菜!O29</f>
        <v>0</v>
      </c>
      <c r="AD34" s="302">
        <f>三菜!P29</f>
        <v>0</v>
      </c>
      <c r="AE34" s="390">
        <f t="shared" si="3"/>
        <v>0</v>
      </c>
      <c r="AF34" s="390"/>
      <c r="AG34" s="353"/>
      <c r="AH34" s="331">
        <f t="shared" si="8"/>
        <v>0</v>
      </c>
      <c r="AI34" s="636"/>
      <c r="AJ34" s="557">
        <f>三菜!N38</f>
        <v>0</v>
      </c>
      <c r="AK34" s="557"/>
      <c r="AL34" s="557"/>
      <c r="AM34" s="557"/>
      <c r="AN34" s="265">
        <f>三菜!O38</f>
        <v>0</v>
      </c>
      <c r="AO34" s="368">
        <f>三菜!P38</f>
        <v>0</v>
      </c>
      <c r="AP34" s="396">
        <f t="shared" si="4"/>
        <v>0</v>
      </c>
      <c r="AQ34" s="416"/>
      <c r="AR34" s="370"/>
      <c r="AS34" s="332">
        <f t="shared" si="9"/>
        <v>0</v>
      </c>
      <c r="AT34" s="604"/>
      <c r="AU34" s="557">
        <f>三菜!N47</f>
        <v>0</v>
      </c>
      <c r="AV34" s="557"/>
      <c r="AW34" s="557"/>
      <c r="AX34" s="557"/>
      <c r="AY34" s="261">
        <f>三菜!O47</f>
        <v>0</v>
      </c>
      <c r="AZ34" s="326">
        <f>三菜!P47</f>
        <v>0</v>
      </c>
      <c r="BA34" s="402">
        <f t="shared" si="5"/>
        <v>0</v>
      </c>
      <c r="BB34" s="412"/>
      <c r="BC34" s="370"/>
      <c r="BD34" s="332">
        <f t="shared" si="6"/>
        <v>0</v>
      </c>
    </row>
    <row r="35" spans="1:56" ht="20.25" customHeight="1" thickBot="1">
      <c r="A35" s="610" t="s">
        <v>95</v>
      </c>
      <c r="B35" s="611"/>
      <c r="C35" s="626">
        <f>三菜!Q4</f>
        <v>0</v>
      </c>
      <c r="D35" s="627"/>
      <c r="E35" s="627"/>
      <c r="F35" s="627"/>
      <c r="G35" s="627"/>
      <c r="H35" s="627"/>
      <c r="I35" s="379"/>
      <c r="J35" s="379"/>
      <c r="K35" s="345"/>
      <c r="L35" s="341">
        <f>G35*K35</f>
        <v>0</v>
      </c>
      <c r="M35" s="633" t="str">
        <f>三菜!Q13</f>
        <v>柳丁</v>
      </c>
      <c r="N35" s="627"/>
      <c r="O35" s="627"/>
      <c r="P35" s="627"/>
      <c r="Q35" s="627"/>
      <c r="R35" s="627"/>
      <c r="S35" s="627"/>
      <c r="T35" s="386"/>
      <c r="U35" s="386"/>
      <c r="V35" s="351"/>
      <c r="W35" s="329">
        <f t="shared" si="7"/>
        <v>0</v>
      </c>
      <c r="X35" s="633">
        <f>三菜!Q22</f>
        <v>0</v>
      </c>
      <c r="Y35" s="627"/>
      <c r="Z35" s="627"/>
      <c r="AA35" s="627"/>
      <c r="AB35" s="627"/>
      <c r="AC35" s="627"/>
      <c r="AD35" s="627"/>
      <c r="AE35" s="386"/>
      <c r="AF35" s="386"/>
      <c r="AG35" s="351"/>
      <c r="AH35" s="354">
        <f t="shared" si="8"/>
        <v>0</v>
      </c>
      <c r="AI35" s="633" t="str">
        <f>三菜!Q31</f>
        <v>蕃茄</v>
      </c>
      <c r="AJ35" s="627"/>
      <c r="AK35" s="627"/>
      <c r="AL35" s="627"/>
      <c r="AM35" s="627"/>
      <c r="AN35" s="627"/>
      <c r="AO35" s="648"/>
      <c r="AP35" s="397"/>
      <c r="AQ35" s="417"/>
      <c r="AR35" s="373"/>
      <c r="AS35" s="356">
        <f t="shared" si="9"/>
        <v>0</v>
      </c>
      <c r="AT35" s="627">
        <f>三菜!Q40</f>
        <v>0</v>
      </c>
      <c r="AU35" s="627"/>
      <c r="AV35" s="627"/>
      <c r="AW35" s="627"/>
      <c r="AX35" s="627"/>
      <c r="AY35" s="627"/>
      <c r="AZ35" s="627"/>
      <c r="BA35" s="403"/>
      <c r="BB35" s="408"/>
      <c r="BC35" s="372"/>
      <c r="BD35" s="356">
        <f t="shared" si="6"/>
        <v>0</v>
      </c>
    </row>
    <row r="36" spans="1:56">
      <c r="A36" s="622" t="s">
        <v>49</v>
      </c>
      <c r="B36" s="583" t="s">
        <v>50</v>
      </c>
      <c r="C36" s="584"/>
      <c r="D36" s="585"/>
      <c r="E36" s="422" t="s">
        <v>114</v>
      </c>
      <c r="F36" s="422" t="s">
        <v>115</v>
      </c>
      <c r="G36" s="423" t="s">
        <v>116</v>
      </c>
      <c r="H36" s="424" t="s">
        <v>117</v>
      </c>
      <c r="I36" s="425"/>
      <c r="J36" s="642">
        <f>SUM(L6:L35)</f>
        <v>0</v>
      </c>
      <c r="K36" s="642"/>
      <c r="L36" s="643"/>
      <c r="M36" s="583" t="s">
        <v>50</v>
      </c>
      <c r="N36" s="584"/>
      <c r="O36" s="585"/>
      <c r="P36" s="422" t="s">
        <v>114</v>
      </c>
      <c r="Q36" s="422" t="s">
        <v>115</v>
      </c>
      <c r="R36" s="423" t="s">
        <v>116</v>
      </c>
      <c r="S36" s="424" t="s">
        <v>117</v>
      </c>
      <c r="T36" s="425"/>
      <c r="U36" s="630">
        <f>SUM(W6:W35)</f>
        <v>0</v>
      </c>
      <c r="V36" s="577"/>
      <c r="W36" s="578"/>
      <c r="X36" s="583" t="s">
        <v>50</v>
      </c>
      <c r="Y36" s="584"/>
      <c r="Z36" s="585"/>
      <c r="AA36" s="422" t="s">
        <v>114</v>
      </c>
      <c r="AB36" s="422" t="s">
        <v>115</v>
      </c>
      <c r="AC36" s="423" t="s">
        <v>116</v>
      </c>
      <c r="AD36" s="424" t="s">
        <v>117</v>
      </c>
      <c r="AE36" s="425"/>
      <c r="AF36" s="577">
        <f>SUM(AH6:AH35)</f>
        <v>0</v>
      </c>
      <c r="AG36" s="577"/>
      <c r="AH36" s="578"/>
      <c r="AI36" s="583" t="s">
        <v>50</v>
      </c>
      <c r="AJ36" s="584"/>
      <c r="AK36" s="585"/>
      <c r="AL36" s="422" t="s">
        <v>114</v>
      </c>
      <c r="AM36" s="422" t="s">
        <v>115</v>
      </c>
      <c r="AN36" s="423" t="s">
        <v>116</v>
      </c>
      <c r="AO36" s="424" t="s">
        <v>117</v>
      </c>
      <c r="AP36" s="425"/>
      <c r="AQ36" s="568">
        <f>SUM(AS6:AS35)</f>
        <v>0</v>
      </c>
      <c r="AR36" s="569"/>
      <c r="AS36" s="570"/>
      <c r="AT36" s="583" t="s">
        <v>50</v>
      </c>
      <c r="AU36" s="584"/>
      <c r="AV36" s="585"/>
      <c r="AW36" s="422" t="s">
        <v>114</v>
      </c>
      <c r="AX36" s="422" t="s">
        <v>115</v>
      </c>
      <c r="AY36" s="423" t="s">
        <v>116</v>
      </c>
      <c r="AZ36" s="422" t="s">
        <v>117</v>
      </c>
      <c r="BA36" s="438"/>
      <c r="BB36" s="568">
        <f>SUM(BD6:BD35)</f>
        <v>0</v>
      </c>
      <c r="BC36" s="569"/>
      <c r="BD36" s="570"/>
    </row>
    <row r="37" spans="1:56">
      <c r="A37" s="623"/>
      <c r="B37" s="586"/>
      <c r="C37" s="587"/>
      <c r="D37" s="588"/>
      <c r="E37" s="419">
        <f>C40*2+D40*7+E40*1+I40*8</f>
        <v>0</v>
      </c>
      <c r="F37" s="419">
        <f>D40*5+I40*4+G40*5</f>
        <v>0</v>
      </c>
      <c r="G37" s="420">
        <f>C40*15+E40*5+F40*15</f>
        <v>0</v>
      </c>
      <c r="H37" s="421">
        <f>E37*4+F37*9+G37*4</f>
        <v>0</v>
      </c>
      <c r="I37" s="426"/>
      <c r="J37" s="644"/>
      <c r="K37" s="644"/>
      <c r="L37" s="645"/>
      <c r="M37" s="586"/>
      <c r="N37" s="587"/>
      <c r="O37" s="588"/>
      <c r="P37" s="419">
        <f>N40*2+O40*7+P40*1+T40*8</f>
        <v>0</v>
      </c>
      <c r="Q37" s="419">
        <f>O40*5+T40*4+R40*5</f>
        <v>0</v>
      </c>
      <c r="R37" s="420">
        <f>N40*15+P40*5+Q40*15</f>
        <v>0</v>
      </c>
      <c r="S37" s="421">
        <f>P37*4+Q37*9+R37*4</f>
        <v>0</v>
      </c>
      <c r="T37" s="426"/>
      <c r="U37" s="631"/>
      <c r="V37" s="579"/>
      <c r="W37" s="580"/>
      <c r="X37" s="586"/>
      <c r="Y37" s="587"/>
      <c r="Z37" s="588"/>
      <c r="AA37" s="419">
        <f>Y40*2+Z40*7+AA40*1+AE40*8</f>
        <v>0</v>
      </c>
      <c r="AB37" s="419">
        <f>Z40*5+AE40*4+AC40*5</f>
        <v>0</v>
      </c>
      <c r="AC37" s="420">
        <f>Y40*15+AA40*5+AB40*15</f>
        <v>0</v>
      </c>
      <c r="AD37" s="421">
        <f>AA37*4+AB37*9+AC37*4</f>
        <v>0</v>
      </c>
      <c r="AE37" s="426"/>
      <c r="AF37" s="579"/>
      <c r="AG37" s="579"/>
      <c r="AH37" s="580"/>
      <c r="AI37" s="586"/>
      <c r="AJ37" s="587"/>
      <c r="AK37" s="588"/>
      <c r="AL37" s="419">
        <f>AJ40*2+AK40*7+AL40*1+AP40*8</f>
        <v>0</v>
      </c>
      <c r="AM37" s="419">
        <f>AK40*5+AP40*4+AN40*5</f>
        <v>0</v>
      </c>
      <c r="AN37" s="420">
        <f>AJ40*15+AL40*5+AM40*15</f>
        <v>0</v>
      </c>
      <c r="AO37" s="421">
        <f>AL37*4+AM37*9+AN37*4</f>
        <v>0</v>
      </c>
      <c r="AP37" s="426"/>
      <c r="AQ37" s="571"/>
      <c r="AR37" s="572"/>
      <c r="AS37" s="573"/>
      <c r="AT37" s="586"/>
      <c r="AU37" s="587"/>
      <c r="AV37" s="588"/>
      <c r="AW37" s="419">
        <f>AU40*2+AV40*7+AW40*1+BA40*8</f>
        <v>0</v>
      </c>
      <c r="AX37" s="419">
        <f>AV40*5+BA40*4+AY40*5</f>
        <v>0</v>
      </c>
      <c r="AY37" s="420">
        <f>AU40*15+AW40*5+AX40*15</f>
        <v>0</v>
      </c>
      <c r="AZ37" s="421">
        <f>AW37*4+AX37*9+AY37*4</f>
        <v>0</v>
      </c>
      <c r="BA37" s="439"/>
      <c r="BB37" s="571"/>
      <c r="BC37" s="572"/>
      <c r="BD37" s="573"/>
    </row>
    <row r="38" spans="1:56" ht="16.8" thickBot="1">
      <c r="A38" s="624"/>
      <c r="B38" s="589" t="s">
        <v>118</v>
      </c>
      <c r="C38" s="590"/>
      <c r="D38" s="591"/>
      <c r="E38" s="427" t="e">
        <f>(E37*4)/H37</f>
        <v>#DIV/0!</v>
      </c>
      <c r="F38" s="427" t="e">
        <f>(F37*9)/H37</f>
        <v>#DIV/0!</v>
      </c>
      <c r="G38" s="427" t="e">
        <f>(G37*4)/H37</f>
        <v>#DIV/0!</v>
      </c>
      <c r="H38" s="427" t="e">
        <f>E38+F38+G38</f>
        <v>#DIV/0!</v>
      </c>
      <c r="I38" s="428"/>
      <c r="J38" s="646"/>
      <c r="K38" s="646"/>
      <c r="L38" s="647"/>
      <c r="M38" s="589" t="s">
        <v>118</v>
      </c>
      <c r="N38" s="590"/>
      <c r="O38" s="591"/>
      <c r="P38" s="427" t="e">
        <f>(P37*4)/S37</f>
        <v>#DIV/0!</v>
      </c>
      <c r="Q38" s="427" t="e">
        <f>(Q37*9)/S37</f>
        <v>#DIV/0!</v>
      </c>
      <c r="R38" s="427" t="e">
        <f>(R37*4)/S37</f>
        <v>#DIV/0!</v>
      </c>
      <c r="S38" s="427" t="e">
        <f>P38+Q38+R38</f>
        <v>#DIV/0!</v>
      </c>
      <c r="T38" s="428"/>
      <c r="U38" s="632"/>
      <c r="V38" s="581"/>
      <c r="W38" s="582"/>
      <c r="X38" s="589" t="s">
        <v>118</v>
      </c>
      <c r="Y38" s="590"/>
      <c r="Z38" s="591"/>
      <c r="AA38" s="427" t="e">
        <f>(AA37*4)/AD37</f>
        <v>#DIV/0!</v>
      </c>
      <c r="AB38" s="427" t="e">
        <f>(AB37*9)/AD37</f>
        <v>#DIV/0!</v>
      </c>
      <c r="AC38" s="427" t="e">
        <f>(AC37*4)/AD37</f>
        <v>#DIV/0!</v>
      </c>
      <c r="AD38" s="427" t="e">
        <f>AA38+AB38+AC38</f>
        <v>#DIV/0!</v>
      </c>
      <c r="AE38" s="428"/>
      <c r="AF38" s="581"/>
      <c r="AG38" s="581"/>
      <c r="AH38" s="582"/>
      <c r="AI38" s="589" t="s">
        <v>118</v>
      </c>
      <c r="AJ38" s="590"/>
      <c r="AK38" s="591"/>
      <c r="AL38" s="427" t="e">
        <f>(AL37*4)/AO37</f>
        <v>#DIV/0!</v>
      </c>
      <c r="AM38" s="427" t="e">
        <f>(AM37*9)/AO37</f>
        <v>#DIV/0!</v>
      </c>
      <c r="AN38" s="427" t="e">
        <f>(AN37*4)/AO37</f>
        <v>#DIV/0!</v>
      </c>
      <c r="AO38" s="427" t="e">
        <f>AL38+AM38+AN38</f>
        <v>#DIV/0!</v>
      </c>
      <c r="AP38" s="428"/>
      <c r="AQ38" s="574"/>
      <c r="AR38" s="575"/>
      <c r="AS38" s="576"/>
      <c r="AT38" s="589" t="s">
        <v>118</v>
      </c>
      <c r="AU38" s="590"/>
      <c r="AV38" s="591"/>
      <c r="AW38" s="427" t="e">
        <f>(AW37*4)/AZ37</f>
        <v>#DIV/0!</v>
      </c>
      <c r="AX38" s="427" t="e">
        <f>(AX37*9)/AZ37</f>
        <v>#DIV/0!</v>
      </c>
      <c r="AY38" s="427" t="e">
        <f>(AY37*4)/AZ37</f>
        <v>#DIV/0!</v>
      </c>
      <c r="AZ38" s="427" t="e">
        <f>AW38+AX38+AY38</f>
        <v>#DIV/0!</v>
      </c>
      <c r="BA38" s="440"/>
      <c r="BB38" s="574"/>
      <c r="BC38" s="575"/>
      <c r="BD38" s="576"/>
    </row>
    <row r="39" spans="1:56" ht="41.4">
      <c r="A39" s="624"/>
      <c r="B39" s="429" t="s">
        <v>119</v>
      </c>
      <c r="C39" s="430" t="s">
        <v>178</v>
      </c>
      <c r="D39" s="430" t="s">
        <v>179</v>
      </c>
      <c r="E39" s="431" t="s">
        <v>57</v>
      </c>
      <c r="F39" s="431" t="s">
        <v>29</v>
      </c>
      <c r="G39" s="430" t="s">
        <v>120</v>
      </c>
      <c r="H39" s="307" t="s">
        <v>121</v>
      </c>
      <c r="I39" s="432" t="s">
        <v>122</v>
      </c>
      <c r="J39" s="307"/>
      <c r="K39" s="307"/>
      <c r="L39" s="307"/>
      <c r="M39" s="429" t="s">
        <v>119</v>
      </c>
      <c r="N39" s="430" t="s">
        <v>178</v>
      </c>
      <c r="O39" s="430" t="s">
        <v>179</v>
      </c>
      <c r="P39" s="431" t="s">
        <v>57</v>
      </c>
      <c r="Q39" s="431" t="s">
        <v>29</v>
      </c>
      <c r="R39" s="430" t="s">
        <v>120</v>
      </c>
      <c r="S39" s="307" t="s">
        <v>121</v>
      </c>
      <c r="T39" s="432" t="s">
        <v>122</v>
      </c>
      <c r="U39" s="307"/>
      <c r="V39" s="307"/>
      <c r="W39" s="307"/>
      <c r="X39" s="429" t="s">
        <v>119</v>
      </c>
      <c r="Y39" s="430" t="s">
        <v>178</v>
      </c>
      <c r="Z39" s="430" t="s">
        <v>179</v>
      </c>
      <c r="AA39" s="431" t="s">
        <v>57</v>
      </c>
      <c r="AB39" s="431" t="s">
        <v>29</v>
      </c>
      <c r="AC39" s="430" t="s">
        <v>120</v>
      </c>
      <c r="AD39" s="307" t="s">
        <v>121</v>
      </c>
      <c r="AE39" s="432" t="s">
        <v>122</v>
      </c>
      <c r="AF39" s="307"/>
      <c r="AG39" s="307"/>
      <c r="AH39" s="307"/>
      <c r="AI39" s="429" t="s">
        <v>119</v>
      </c>
      <c r="AJ39" s="430" t="s">
        <v>178</v>
      </c>
      <c r="AK39" s="430" t="s">
        <v>179</v>
      </c>
      <c r="AL39" s="431" t="s">
        <v>57</v>
      </c>
      <c r="AM39" s="431" t="s">
        <v>29</v>
      </c>
      <c r="AN39" s="430" t="s">
        <v>120</v>
      </c>
      <c r="AO39" s="307" t="s">
        <v>121</v>
      </c>
      <c r="AP39" s="432" t="s">
        <v>122</v>
      </c>
      <c r="AQ39" s="307"/>
      <c r="AR39" s="307"/>
      <c r="AS39" s="307"/>
      <c r="AT39" s="429" t="s">
        <v>119</v>
      </c>
      <c r="AU39" s="430" t="s">
        <v>178</v>
      </c>
      <c r="AV39" s="430" t="s">
        <v>179</v>
      </c>
      <c r="AW39" s="431" t="s">
        <v>57</v>
      </c>
      <c r="AX39" s="431" t="s">
        <v>29</v>
      </c>
      <c r="AY39" s="430" t="s">
        <v>120</v>
      </c>
      <c r="AZ39" s="307" t="s">
        <v>121</v>
      </c>
      <c r="BA39" s="432" t="s">
        <v>122</v>
      </c>
      <c r="BB39" s="307"/>
      <c r="BC39" s="307"/>
      <c r="BD39" s="357"/>
    </row>
    <row r="40" spans="1:56" ht="27.6">
      <c r="A40" s="624"/>
      <c r="B40" s="433" t="s">
        <v>123</v>
      </c>
      <c r="C40" s="434"/>
      <c r="D40" s="434"/>
      <c r="E40" s="435"/>
      <c r="F40" s="435"/>
      <c r="G40" s="436"/>
      <c r="H40" s="437">
        <f>H37</f>
        <v>0</v>
      </c>
      <c r="I40" s="472"/>
      <c r="J40" s="333"/>
      <c r="K40" s="333"/>
      <c r="L40" s="333"/>
      <c r="M40" s="433" t="s">
        <v>123</v>
      </c>
      <c r="N40" s="434"/>
      <c r="O40" s="434"/>
      <c r="P40" s="435"/>
      <c r="Q40" s="435"/>
      <c r="R40" s="436"/>
      <c r="S40" s="437">
        <f>S37</f>
        <v>0</v>
      </c>
      <c r="T40" s="472"/>
      <c r="U40" s="333"/>
      <c r="V40" s="333"/>
      <c r="W40" s="333"/>
      <c r="X40" s="433" t="s">
        <v>123</v>
      </c>
      <c r="Y40" s="434"/>
      <c r="Z40" s="434"/>
      <c r="AA40" s="435"/>
      <c r="AB40" s="435"/>
      <c r="AC40" s="436"/>
      <c r="AD40" s="437">
        <f>AD37</f>
        <v>0</v>
      </c>
      <c r="AE40" s="472"/>
      <c r="AF40" s="333"/>
      <c r="AG40" s="333"/>
      <c r="AH40" s="333"/>
      <c r="AI40" s="433" t="s">
        <v>123</v>
      </c>
      <c r="AJ40" s="434"/>
      <c r="AK40" s="434"/>
      <c r="AL40" s="435"/>
      <c r="AM40" s="435"/>
      <c r="AN40" s="436"/>
      <c r="AO40" s="437">
        <f>AO37</f>
        <v>0</v>
      </c>
      <c r="AP40" s="472"/>
      <c r="AQ40" s="333"/>
      <c r="AR40" s="333"/>
      <c r="AS40" s="333"/>
      <c r="AT40" s="433" t="s">
        <v>123</v>
      </c>
      <c r="AU40" s="434"/>
      <c r="AV40" s="434"/>
      <c r="AW40" s="435"/>
      <c r="AX40" s="435"/>
      <c r="AY40" s="436"/>
      <c r="AZ40" s="437">
        <f>AZ37</f>
        <v>0</v>
      </c>
      <c r="BA40" s="472"/>
      <c r="BB40" s="333"/>
      <c r="BC40" s="333"/>
      <c r="BD40" s="358"/>
    </row>
    <row r="41" spans="1:56" ht="30" customHeight="1">
      <c r="A41" s="624"/>
      <c r="B41" s="308" t="s">
        <v>96</v>
      </c>
      <c r="C41" s="310" t="s">
        <v>98</v>
      </c>
      <c r="D41" s="310">
        <v>2</v>
      </c>
      <c r="E41" s="310">
        <v>1.5</v>
      </c>
      <c r="F41" s="310">
        <v>1</v>
      </c>
      <c r="G41" s="310" t="s">
        <v>99</v>
      </c>
      <c r="H41" s="310" t="s">
        <v>100</v>
      </c>
      <c r="I41" s="311" t="s">
        <v>101</v>
      </c>
      <c r="J41" s="334"/>
      <c r="K41" s="334"/>
      <c r="L41" s="334"/>
      <c r="M41" s="308" t="s">
        <v>96</v>
      </c>
      <c r="N41" s="310" t="s">
        <v>98</v>
      </c>
      <c r="O41" s="310">
        <v>2</v>
      </c>
      <c r="P41" s="310">
        <v>1.5</v>
      </c>
      <c r="Q41" s="310">
        <v>1</v>
      </c>
      <c r="R41" s="310" t="s">
        <v>99</v>
      </c>
      <c r="S41" s="310" t="s">
        <v>100</v>
      </c>
      <c r="T41" s="311" t="s">
        <v>101</v>
      </c>
      <c r="U41" s="334"/>
      <c r="V41" s="334"/>
      <c r="W41" s="334"/>
      <c r="X41" s="308" t="s">
        <v>96</v>
      </c>
      <c r="Y41" s="310" t="s">
        <v>98</v>
      </c>
      <c r="Z41" s="310">
        <v>2</v>
      </c>
      <c r="AA41" s="310">
        <v>1.5</v>
      </c>
      <c r="AB41" s="310">
        <v>1</v>
      </c>
      <c r="AC41" s="310" t="s">
        <v>99</v>
      </c>
      <c r="AD41" s="310" t="s">
        <v>100</v>
      </c>
      <c r="AE41" s="311" t="s">
        <v>101</v>
      </c>
      <c r="AF41" s="334"/>
      <c r="AG41" s="334"/>
      <c r="AH41" s="334"/>
      <c r="AI41" s="308" t="s">
        <v>96</v>
      </c>
      <c r="AJ41" s="310" t="s">
        <v>98</v>
      </c>
      <c r="AK41" s="310">
        <v>2</v>
      </c>
      <c r="AL41" s="310">
        <v>1.5</v>
      </c>
      <c r="AM41" s="310">
        <v>1</v>
      </c>
      <c r="AN41" s="310" t="s">
        <v>99</v>
      </c>
      <c r="AO41" s="310" t="s">
        <v>100</v>
      </c>
      <c r="AP41" s="311" t="s">
        <v>101</v>
      </c>
      <c r="AQ41" s="334"/>
      <c r="AR41" s="334"/>
      <c r="AS41" s="334"/>
      <c r="AT41" s="308" t="s">
        <v>96</v>
      </c>
      <c r="AU41" s="310" t="s">
        <v>98</v>
      </c>
      <c r="AV41" s="310">
        <v>2</v>
      </c>
      <c r="AW41" s="310">
        <v>1.5</v>
      </c>
      <c r="AX41" s="310">
        <v>1</v>
      </c>
      <c r="AY41" s="310" t="s">
        <v>99</v>
      </c>
      <c r="AZ41" s="310" t="s">
        <v>100</v>
      </c>
      <c r="BA41" s="311" t="s">
        <v>101</v>
      </c>
      <c r="BB41" s="334"/>
      <c r="BC41" s="334"/>
      <c r="BD41" s="359"/>
    </row>
    <row r="42" spans="1:56" ht="30" customHeight="1" thickBot="1">
      <c r="A42" s="625"/>
      <c r="B42" s="309" t="s">
        <v>97</v>
      </c>
      <c r="C42" s="312" t="s">
        <v>102</v>
      </c>
      <c r="D42" s="312" t="s">
        <v>103</v>
      </c>
      <c r="E42" s="312">
        <v>2</v>
      </c>
      <c r="F42" s="312">
        <v>1</v>
      </c>
      <c r="G42" s="313" t="s">
        <v>104</v>
      </c>
      <c r="H42" s="312">
        <v>860</v>
      </c>
      <c r="I42" s="314" t="s">
        <v>101</v>
      </c>
      <c r="J42" s="335"/>
      <c r="K42" s="335"/>
      <c r="L42" s="335"/>
      <c r="M42" s="309" t="s">
        <v>97</v>
      </c>
      <c r="N42" s="312" t="s">
        <v>102</v>
      </c>
      <c r="O42" s="312" t="s">
        <v>103</v>
      </c>
      <c r="P42" s="312">
        <v>2</v>
      </c>
      <c r="Q42" s="312">
        <v>1</v>
      </c>
      <c r="R42" s="313" t="s">
        <v>104</v>
      </c>
      <c r="S42" s="312">
        <v>860</v>
      </c>
      <c r="T42" s="314" t="s">
        <v>101</v>
      </c>
      <c r="U42" s="335"/>
      <c r="V42" s="335"/>
      <c r="W42" s="335"/>
      <c r="X42" s="309" t="s">
        <v>97</v>
      </c>
      <c r="Y42" s="312" t="s">
        <v>102</v>
      </c>
      <c r="Z42" s="312" t="s">
        <v>103</v>
      </c>
      <c r="AA42" s="312">
        <v>2</v>
      </c>
      <c r="AB42" s="312">
        <v>1</v>
      </c>
      <c r="AC42" s="313" t="s">
        <v>104</v>
      </c>
      <c r="AD42" s="312">
        <v>860</v>
      </c>
      <c r="AE42" s="314" t="s">
        <v>101</v>
      </c>
      <c r="AF42" s="335"/>
      <c r="AG42" s="335"/>
      <c r="AH42" s="335"/>
      <c r="AI42" s="309" t="s">
        <v>97</v>
      </c>
      <c r="AJ42" s="312" t="s">
        <v>102</v>
      </c>
      <c r="AK42" s="312" t="s">
        <v>103</v>
      </c>
      <c r="AL42" s="312">
        <v>2</v>
      </c>
      <c r="AM42" s="312">
        <v>1</v>
      </c>
      <c r="AN42" s="313" t="s">
        <v>104</v>
      </c>
      <c r="AO42" s="312">
        <v>860</v>
      </c>
      <c r="AP42" s="314" t="s">
        <v>101</v>
      </c>
      <c r="AQ42" s="335"/>
      <c r="AR42" s="335"/>
      <c r="AS42" s="335"/>
      <c r="AT42" s="309" t="s">
        <v>97</v>
      </c>
      <c r="AU42" s="312" t="s">
        <v>102</v>
      </c>
      <c r="AV42" s="312" t="s">
        <v>103</v>
      </c>
      <c r="AW42" s="312">
        <v>2</v>
      </c>
      <c r="AX42" s="312">
        <v>1</v>
      </c>
      <c r="AY42" s="313" t="s">
        <v>104</v>
      </c>
      <c r="AZ42" s="312">
        <v>860</v>
      </c>
      <c r="BA42" s="314" t="s">
        <v>101</v>
      </c>
      <c r="BB42" s="335"/>
      <c r="BC42" s="335"/>
      <c r="BD42" s="360"/>
    </row>
    <row r="43" spans="1:56">
      <c r="B43" s="638" t="s">
        <v>107</v>
      </c>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39"/>
      <c r="AM43" s="639"/>
      <c r="AN43" s="639"/>
      <c r="AO43" s="640"/>
      <c r="AP43" s="640"/>
      <c r="AQ43" s="640"/>
      <c r="AR43" s="640"/>
      <c r="AS43" s="640"/>
      <c r="AT43" s="640"/>
      <c r="AU43" s="640"/>
      <c r="AV43" s="640"/>
      <c r="AW43" s="640"/>
      <c r="AX43" s="640"/>
      <c r="AY43" s="640"/>
      <c r="AZ43" s="640"/>
      <c r="BA43" s="404"/>
      <c r="BB43" s="404"/>
      <c r="BC43" s="249"/>
      <c r="BD43" s="249"/>
    </row>
    <row r="44" spans="1:56">
      <c r="B44" s="641"/>
      <c r="C44" s="641"/>
      <c r="D44" s="641"/>
      <c r="E44" s="641"/>
      <c r="F44" s="641"/>
      <c r="G44" s="641"/>
      <c r="H44" s="641"/>
      <c r="I44" s="641"/>
      <c r="J44" s="641"/>
      <c r="K44" s="641"/>
      <c r="L44" s="641"/>
      <c r="M44" s="641"/>
      <c r="N44" s="641"/>
      <c r="O44" s="641"/>
      <c r="P44" s="641"/>
      <c r="Q44" s="641"/>
      <c r="R44" s="641"/>
      <c r="S44" s="641"/>
      <c r="T44" s="641"/>
      <c r="U44" s="641"/>
      <c r="V44" s="641"/>
      <c r="W44" s="641"/>
      <c r="X44" s="641"/>
      <c r="Y44" s="641"/>
      <c r="Z44" s="641"/>
      <c r="AA44" s="641"/>
      <c r="AB44" s="641"/>
      <c r="AC44" s="641"/>
      <c r="AD44" s="641"/>
      <c r="AE44" s="641"/>
      <c r="AF44" s="641"/>
      <c r="AG44" s="641"/>
      <c r="AH44" s="641"/>
      <c r="AI44" s="641"/>
      <c r="AJ44" s="641"/>
      <c r="AK44" s="641"/>
      <c r="AL44" s="641"/>
      <c r="AM44" s="641"/>
      <c r="AN44" s="641"/>
      <c r="AO44" s="641"/>
      <c r="AP44" s="641"/>
      <c r="AQ44" s="641"/>
      <c r="AR44" s="641"/>
      <c r="AS44" s="641"/>
      <c r="AT44" s="641"/>
      <c r="AU44" s="641"/>
      <c r="AV44" s="641"/>
      <c r="AW44" s="641"/>
      <c r="AX44" s="641"/>
      <c r="AY44" s="641"/>
      <c r="AZ44" s="641"/>
      <c r="BA44" s="405"/>
      <c r="BB44" s="405"/>
      <c r="BC44" s="250"/>
      <c r="BD44" s="250"/>
    </row>
    <row r="45" spans="1:56">
      <c r="B45" s="248"/>
      <c r="C45" s="248"/>
      <c r="D45" s="257"/>
      <c r="E45" s="248"/>
      <c r="F45" s="248"/>
      <c r="G45" s="248"/>
      <c r="H45" s="248"/>
      <c r="I45" s="380"/>
      <c r="J45" s="380"/>
      <c r="K45" s="248"/>
      <c r="L45" s="248"/>
      <c r="M45" s="248"/>
      <c r="N45" s="248"/>
      <c r="O45" s="248"/>
      <c r="P45" s="248"/>
      <c r="Q45" s="248"/>
      <c r="R45" s="248"/>
      <c r="S45" s="248"/>
      <c r="T45" s="380"/>
      <c r="U45" s="380"/>
      <c r="V45" s="248"/>
      <c r="W45" s="248"/>
      <c r="X45" s="248"/>
      <c r="Y45" s="248"/>
      <c r="Z45" s="248"/>
      <c r="AA45" s="248"/>
      <c r="AB45" s="248"/>
      <c r="AC45" s="248"/>
      <c r="AD45" s="248"/>
      <c r="AE45" s="380"/>
      <c r="AF45" s="380"/>
      <c r="AG45" s="248"/>
      <c r="AH45" s="248"/>
      <c r="AI45" s="247"/>
      <c r="AJ45" s="278"/>
      <c r="AK45" s="279"/>
      <c r="AL45" s="279"/>
      <c r="AM45" s="279"/>
      <c r="AN45" s="252"/>
      <c r="AO45" s="252"/>
      <c r="AP45" s="398"/>
      <c r="AQ45" s="398"/>
      <c r="AR45" s="252"/>
      <c r="AS45" s="252"/>
      <c r="AT45" s="253"/>
      <c r="AU45" s="247"/>
      <c r="AV45" s="248"/>
      <c r="AW45" s="248"/>
      <c r="AX45" s="248"/>
      <c r="AY45" s="248"/>
      <c r="AZ45" s="248"/>
      <c r="BA45" s="380"/>
      <c r="BB45" s="380"/>
      <c r="BC45" s="281"/>
      <c r="BD45" s="281"/>
    </row>
    <row r="46" spans="1:56">
      <c r="B46" s="248"/>
      <c r="C46" s="248"/>
      <c r="D46" s="256"/>
      <c r="E46" s="248"/>
      <c r="F46" s="248"/>
      <c r="G46" s="248"/>
      <c r="H46" s="248"/>
      <c r="I46" s="380"/>
      <c r="J46" s="380"/>
      <c r="K46" s="248"/>
      <c r="L46" s="248"/>
      <c r="M46" s="248"/>
      <c r="N46" s="248"/>
      <c r="O46" s="248"/>
      <c r="P46" s="248"/>
      <c r="Q46" s="248"/>
      <c r="R46" s="248"/>
      <c r="S46" s="248"/>
      <c r="T46" s="380"/>
      <c r="U46" s="380"/>
      <c r="V46" s="248"/>
      <c r="W46" s="248"/>
      <c r="X46" s="248"/>
      <c r="Y46" s="248"/>
      <c r="Z46" s="248"/>
      <c r="AA46" s="248"/>
      <c r="AB46" s="248"/>
      <c r="AC46" s="248"/>
      <c r="AD46" s="248"/>
      <c r="AE46" s="380"/>
      <c r="AF46" s="380"/>
      <c r="AG46" s="248"/>
      <c r="AH46" s="248"/>
      <c r="AI46" s="247"/>
      <c r="AJ46" s="278"/>
      <c r="AK46" s="279"/>
      <c r="AL46" s="279"/>
      <c r="AM46" s="279"/>
      <c r="AN46" s="252"/>
      <c r="AO46" s="252"/>
      <c r="AP46" s="398"/>
      <c r="AQ46" s="398"/>
      <c r="AR46" s="252"/>
      <c r="AS46" s="252"/>
      <c r="AT46" s="253"/>
      <c r="AU46" s="247"/>
      <c r="AV46" s="248"/>
      <c r="AW46" s="248"/>
      <c r="AX46" s="248"/>
      <c r="AY46" s="248"/>
      <c r="AZ46" s="248"/>
      <c r="BA46" s="380"/>
      <c r="BB46" s="380"/>
      <c r="BC46" s="281"/>
      <c r="BD46" s="281"/>
    </row>
    <row r="47" spans="1:56">
      <c r="B47" s="248"/>
      <c r="C47" s="248"/>
      <c r="D47" s="257"/>
      <c r="E47" s="248"/>
      <c r="F47" s="248"/>
      <c r="G47" s="248"/>
      <c r="H47" s="248"/>
      <c r="I47" s="380"/>
      <c r="J47" s="380"/>
      <c r="K47" s="248"/>
      <c r="L47" s="248"/>
      <c r="M47" s="248"/>
      <c r="N47" s="248"/>
      <c r="O47" s="248"/>
      <c r="P47" s="248"/>
      <c r="Q47" s="248"/>
      <c r="R47" s="248"/>
      <c r="S47" s="248"/>
      <c r="T47" s="380"/>
      <c r="U47" s="380"/>
      <c r="V47" s="248"/>
      <c r="W47" s="248"/>
      <c r="X47" s="248"/>
      <c r="Y47" s="248"/>
      <c r="Z47" s="248"/>
      <c r="AA47" s="248"/>
      <c r="AB47" s="248"/>
      <c r="AC47" s="248"/>
      <c r="AD47" s="248"/>
      <c r="AE47" s="380"/>
      <c r="AF47" s="380"/>
      <c r="AG47" s="248"/>
      <c r="AH47" s="248"/>
      <c r="AI47" s="247"/>
      <c r="AJ47" s="278"/>
      <c r="AK47" s="251"/>
      <c r="AL47" s="251"/>
      <c r="AM47" s="251"/>
      <c r="AN47" s="252"/>
      <c r="AO47" s="252"/>
      <c r="AP47" s="398"/>
      <c r="AQ47" s="398"/>
      <c r="AR47" s="252"/>
      <c r="AS47" s="252"/>
      <c r="AT47" s="253"/>
      <c r="AU47" s="247"/>
      <c r="AV47" s="248"/>
      <c r="AW47" s="248"/>
      <c r="AX47" s="248"/>
      <c r="AY47" s="248"/>
      <c r="AZ47" s="248"/>
      <c r="BA47" s="380"/>
      <c r="BB47" s="380"/>
      <c r="BC47" s="281"/>
      <c r="BD47" s="281"/>
    </row>
    <row r="48" spans="1:56">
      <c r="B48" s="248"/>
      <c r="C48" s="248"/>
      <c r="D48" s="248"/>
      <c r="E48" s="248"/>
      <c r="F48" s="248"/>
      <c r="G48" s="248"/>
      <c r="H48" s="248"/>
      <c r="I48" s="380"/>
      <c r="J48" s="380"/>
      <c r="K48" s="248"/>
      <c r="L48" s="248"/>
      <c r="M48" s="248"/>
      <c r="N48" s="248"/>
      <c r="O48" s="248"/>
      <c r="P48" s="248"/>
      <c r="Q48" s="248"/>
      <c r="R48" s="248"/>
      <c r="S48" s="248"/>
      <c r="T48" s="380"/>
      <c r="U48" s="380"/>
      <c r="V48" s="248"/>
      <c r="W48" s="248"/>
      <c r="X48" s="248"/>
      <c r="Y48" s="248"/>
      <c r="Z48" s="248"/>
      <c r="AA48" s="248"/>
      <c r="AB48" s="248"/>
      <c r="AC48" s="248"/>
      <c r="AD48" s="248"/>
      <c r="AE48" s="380"/>
      <c r="AF48" s="380"/>
      <c r="AG48" s="248"/>
      <c r="AH48" s="248"/>
      <c r="AI48" s="247"/>
      <c r="AJ48" s="278"/>
      <c r="AK48" s="251"/>
      <c r="AL48" s="251"/>
      <c r="AM48" s="251"/>
      <c r="AN48" s="252"/>
      <c r="AO48" s="252"/>
      <c r="AP48" s="398"/>
      <c r="AQ48" s="398"/>
      <c r="AR48" s="252"/>
      <c r="AS48" s="252"/>
      <c r="AT48" s="254"/>
      <c r="AU48" s="247"/>
      <c r="AV48" s="248"/>
      <c r="AW48" s="248"/>
      <c r="AX48" s="248"/>
      <c r="AY48" s="248"/>
      <c r="AZ48" s="248"/>
      <c r="BA48" s="380"/>
      <c r="BB48" s="380"/>
      <c r="BC48" s="281"/>
      <c r="BD48" s="281"/>
    </row>
    <row r="49" spans="2:56">
      <c r="B49" s="248"/>
      <c r="C49" s="248"/>
      <c r="D49" s="248"/>
      <c r="E49" s="248"/>
      <c r="F49" s="248"/>
      <c r="G49" s="248"/>
      <c r="H49" s="248"/>
      <c r="I49" s="380"/>
      <c r="J49" s="380"/>
      <c r="K49" s="248"/>
      <c r="L49" s="248"/>
      <c r="M49" s="248"/>
      <c r="N49" s="248"/>
      <c r="O49" s="248"/>
      <c r="P49" s="248"/>
      <c r="Q49" s="248"/>
      <c r="R49" s="248"/>
      <c r="S49" s="248"/>
      <c r="T49" s="380"/>
      <c r="U49" s="380"/>
      <c r="V49" s="248"/>
      <c r="W49" s="248"/>
      <c r="X49" s="248"/>
      <c r="Y49" s="248"/>
      <c r="Z49" s="248"/>
      <c r="AA49" s="248"/>
      <c r="AB49" s="248"/>
      <c r="AC49" s="248"/>
      <c r="AD49" s="248"/>
      <c r="AE49" s="380"/>
      <c r="AF49" s="380"/>
      <c r="AG49" s="248"/>
      <c r="AH49" s="248"/>
      <c r="AI49" s="247"/>
      <c r="AJ49" s="278"/>
      <c r="AK49" s="251"/>
      <c r="AL49" s="251"/>
      <c r="AM49" s="251"/>
      <c r="AN49" s="252"/>
      <c r="AO49" s="252"/>
      <c r="AP49" s="398"/>
      <c r="AQ49" s="398"/>
      <c r="AR49" s="252"/>
      <c r="AS49" s="252"/>
      <c r="AT49" s="254"/>
      <c r="AU49" s="247"/>
      <c r="AV49" s="248"/>
      <c r="AW49" s="248"/>
      <c r="AX49" s="248"/>
      <c r="AY49" s="248"/>
      <c r="AZ49" s="248"/>
      <c r="BA49" s="380"/>
      <c r="BB49" s="380"/>
      <c r="BC49" s="281"/>
      <c r="BD49" s="281"/>
    </row>
    <row r="50" spans="2:56">
      <c r="B50" s="248"/>
      <c r="C50" s="248"/>
      <c r="D50" s="248"/>
      <c r="E50" s="248"/>
      <c r="F50" s="248"/>
      <c r="G50" s="248"/>
      <c r="H50" s="248"/>
      <c r="I50" s="380"/>
      <c r="J50" s="380"/>
      <c r="K50" s="248"/>
      <c r="L50" s="248"/>
      <c r="M50" s="248"/>
      <c r="N50" s="248"/>
      <c r="O50" s="248"/>
      <c r="P50" s="248"/>
      <c r="Q50" s="248"/>
      <c r="R50" s="248"/>
      <c r="S50" s="248"/>
      <c r="T50" s="380"/>
      <c r="U50" s="380"/>
      <c r="V50" s="248"/>
      <c r="W50" s="248"/>
      <c r="X50" s="248"/>
      <c r="Y50" s="248"/>
      <c r="Z50" s="248"/>
      <c r="AA50" s="248"/>
      <c r="AB50" s="248"/>
      <c r="AC50" s="248"/>
      <c r="AD50" s="248"/>
      <c r="AE50" s="380"/>
      <c r="AF50" s="380"/>
      <c r="AG50" s="248"/>
      <c r="AH50" s="248"/>
      <c r="AI50" s="247"/>
      <c r="AJ50" s="278"/>
      <c r="AK50" s="251"/>
      <c r="AL50" s="251"/>
      <c r="AM50" s="251"/>
      <c r="AN50" s="252"/>
      <c r="AO50" s="252"/>
      <c r="AP50" s="398"/>
      <c r="AQ50" s="398"/>
      <c r="AR50" s="252"/>
      <c r="AS50" s="252"/>
      <c r="AT50" s="254"/>
      <c r="AU50" s="247"/>
      <c r="AV50" s="248"/>
      <c r="AW50" s="248"/>
      <c r="AX50" s="248"/>
      <c r="AY50" s="248"/>
      <c r="AZ50" s="248"/>
      <c r="BA50" s="380"/>
      <c r="BB50" s="380"/>
      <c r="BC50" s="281"/>
      <c r="BD50" s="281"/>
    </row>
    <row r="51" spans="2:56">
      <c r="AI51" s="247"/>
      <c r="AJ51" s="278"/>
      <c r="AK51" s="251"/>
      <c r="AL51" s="251"/>
      <c r="AM51" s="251"/>
      <c r="AN51" s="252"/>
      <c r="AO51" s="252"/>
      <c r="AP51" s="398"/>
      <c r="AQ51" s="398"/>
      <c r="AR51" s="252"/>
      <c r="AS51" s="252"/>
      <c r="AT51" s="254"/>
      <c r="AU51" s="247"/>
    </row>
  </sheetData>
  <mergeCells count="214">
    <mergeCell ref="Y12:AB12"/>
    <mergeCell ref="AU23:AX23"/>
    <mergeCell ref="AU16:AX16"/>
    <mergeCell ref="AU20:AX20"/>
    <mergeCell ref="AU21:AX21"/>
    <mergeCell ref="AU17:AX17"/>
    <mergeCell ref="X35:AD35"/>
    <mergeCell ref="AI35:AO35"/>
    <mergeCell ref="AJ34:AM34"/>
    <mergeCell ref="AI28:AI34"/>
    <mergeCell ref="Y32:AB32"/>
    <mergeCell ref="Y31:AB31"/>
    <mergeCell ref="X28:X34"/>
    <mergeCell ref="Y28:AB28"/>
    <mergeCell ref="Y29:AB29"/>
    <mergeCell ref="Y30:AB30"/>
    <mergeCell ref="Y23:AB23"/>
    <mergeCell ref="X15:X22"/>
    <mergeCell ref="AU19:AX19"/>
    <mergeCell ref="AI15:AI22"/>
    <mergeCell ref="AJ19:AM19"/>
    <mergeCell ref="AU22:AX22"/>
    <mergeCell ref="AJ22:AM22"/>
    <mergeCell ref="AJ25:AM25"/>
    <mergeCell ref="B43:AZ44"/>
    <mergeCell ref="AU31:AX31"/>
    <mergeCell ref="AU34:AX34"/>
    <mergeCell ref="C32:F32"/>
    <mergeCell ref="AJ33:AM33"/>
    <mergeCell ref="N32:Q32"/>
    <mergeCell ref="Y34:AB34"/>
    <mergeCell ref="AT35:AZ35"/>
    <mergeCell ref="AU32:AX32"/>
    <mergeCell ref="B38:D38"/>
    <mergeCell ref="M36:O37"/>
    <mergeCell ref="M38:O38"/>
    <mergeCell ref="J36:L38"/>
    <mergeCell ref="AJ24:AM24"/>
    <mergeCell ref="M23:M27"/>
    <mergeCell ref="M28:M34"/>
    <mergeCell ref="AT23:AT27"/>
    <mergeCell ref="Y26:AB26"/>
    <mergeCell ref="AJ23:AM23"/>
    <mergeCell ref="N29:Q29"/>
    <mergeCell ref="N31:Q31"/>
    <mergeCell ref="N30:Q30"/>
    <mergeCell ref="AJ32:AM32"/>
    <mergeCell ref="X23:X27"/>
    <mergeCell ref="Y18:AB18"/>
    <mergeCell ref="N18:Q18"/>
    <mergeCell ref="N21:Q21"/>
    <mergeCell ref="AU29:AX29"/>
    <mergeCell ref="AU26:AX26"/>
    <mergeCell ref="AU28:AX28"/>
    <mergeCell ref="AU27:AX27"/>
    <mergeCell ref="AU30:AX30"/>
    <mergeCell ref="AT28:AT34"/>
    <mergeCell ref="AU33:AX33"/>
    <mergeCell ref="Y33:AB33"/>
    <mergeCell ref="AJ29:AM29"/>
    <mergeCell ref="AJ26:AM26"/>
    <mergeCell ref="AJ30:AM30"/>
    <mergeCell ref="AJ28:AM28"/>
    <mergeCell ref="AJ27:AM27"/>
    <mergeCell ref="Y25:AB25"/>
    <mergeCell ref="N24:Q24"/>
    <mergeCell ref="AJ31:AM31"/>
    <mergeCell ref="AI23:AI27"/>
    <mergeCell ref="Y27:AB27"/>
    <mergeCell ref="N23:Q23"/>
    <mergeCell ref="Y24:AB24"/>
    <mergeCell ref="N28:Q28"/>
    <mergeCell ref="AU10:AX10"/>
    <mergeCell ref="AU13:AX13"/>
    <mergeCell ref="AU14:AX14"/>
    <mergeCell ref="Y11:AB11"/>
    <mergeCell ref="Y10:AB10"/>
    <mergeCell ref="AU6:AX6"/>
    <mergeCell ref="AU11:AX11"/>
    <mergeCell ref="Y6:AB6"/>
    <mergeCell ref="N13:Q13"/>
    <mergeCell ref="Y13:AB13"/>
    <mergeCell ref="AJ9:AM9"/>
    <mergeCell ref="AJ12:AM12"/>
    <mergeCell ref="AJ11:AM11"/>
    <mergeCell ref="AJ13:AM13"/>
    <mergeCell ref="AJ10:AM10"/>
    <mergeCell ref="AI6:AI14"/>
    <mergeCell ref="Y14:AB14"/>
    <mergeCell ref="Y7:AB7"/>
    <mergeCell ref="N6:Q6"/>
    <mergeCell ref="N8:Q8"/>
    <mergeCell ref="N9:Q9"/>
    <mergeCell ref="X6:X14"/>
    <mergeCell ref="N7:Q7"/>
    <mergeCell ref="Y9:AB9"/>
    <mergeCell ref="AT1:BA1"/>
    <mergeCell ref="AJ3:AO3"/>
    <mergeCell ref="AJ4:AO4"/>
    <mergeCell ref="AU3:AZ3"/>
    <mergeCell ref="AU4:AZ4"/>
    <mergeCell ref="B1:AN1"/>
    <mergeCell ref="A36:A42"/>
    <mergeCell ref="C35:H35"/>
    <mergeCell ref="B28:B34"/>
    <mergeCell ref="U36:W38"/>
    <mergeCell ref="C34:F34"/>
    <mergeCell ref="M35:S35"/>
    <mergeCell ref="N34:Q34"/>
    <mergeCell ref="N33:Q33"/>
    <mergeCell ref="C33:F33"/>
    <mergeCell ref="C31:F31"/>
    <mergeCell ref="N5:Q5"/>
    <mergeCell ref="A15:A22"/>
    <mergeCell ref="A23:A27"/>
    <mergeCell ref="C15:F15"/>
    <mergeCell ref="N26:Q26"/>
    <mergeCell ref="N27:Q27"/>
    <mergeCell ref="M15:M22"/>
    <mergeCell ref="N17:Q17"/>
    <mergeCell ref="Y3:AD3"/>
    <mergeCell ref="Y4:AD4"/>
    <mergeCell ref="C4:H4"/>
    <mergeCell ref="N3:S3"/>
    <mergeCell ref="AI38:AK38"/>
    <mergeCell ref="X36:Z37"/>
    <mergeCell ref="AJ8:AM8"/>
    <mergeCell ref="X38:Z38"/>
    <mergeCell ref="Y8:AB8"/>
    <mergeCell ref="AJ20:AM20"/>
    <mergeCell ref="U2:W4"/>
    <mergeCell ref="C3:H3"/>
    <mergeCell ref="N4:S4"/>
    <mergeCell ref="J2:L4"/>
    <mergeCell ref="N25:Q25"/>
    <mergeCell ref="C23:F23"/>
    <mergeCell ref="Y5:AB5"/>
    <mergeCell ref="AJ5:AM5"/>
    <mergeCell ref="AJ6:AM6"/>
    <mergeCell ref="AJ7:AM7"/>
    <mergeCell ref="Y17:AB17"/>
    <mergeCell ref="C5:F5"/>
    <mergeCell ref="C11:F11"/>
    <mergeCell ref="C10:F10"/>
    <mergeCell ref="C17:F17"/>
    <mergeCell ref="C9:F9"/>
    <mergeCell ref="A28:A34"/>
    <mergeCell ref="A35:B35"/>
    <mergeCell ref="N10:Q10"/>
    <mergeCell ref="N15:Q15"/>
    <mergeCell ref="N19:Q19"/>
    <mergeCell ref="N14:Q14"/>
    <mergeCell ref="N11:Q11"/>
    <mergeCell ref="C30:F30"/>
    <mergeCell ref="C24:F24"/>
    <mergeCell ref="C27:F27"/>
    <mergeCell ref="C28:F28"/>
    <mergeCell ref="C29:F29"/>
    <mergeCell ref="C21:F21"/>
    <mergeCell ref="C13:F13"/>
    <mergeCell ref="C16:F16"/>
    <mergeCell ref="M6:M14"/>
    <mergeCell ref="N20:Q20"/>
    <mergeCell ref="N16:Q16"/>
    <mergeCell ref="N12:Q12"/>
    <mergeCell ref="N22:Q22"/>
    <mergeCell ref="AJ17:AM17"/>
    <mergeCell ref="AT15:AT22"/>
    <mergeCell ref="AJ16:AM16"/>
    <mergeCell ref="AU24:AX24"/>
    <mergeCell ref="AU18:AX18"/>
    <mergeCell ref="AU15:AX15"/>
    <mergeCell ref="AJ15:AM15"/>
    <mergeCell ref="A6:A14"/>
    <mergeCell ref="B36:D37"/>
    <mergeCell ref="Y16:AB16"/>
    <mergeCell ref="C12:F12"/>
    <mergeCell ref="C6:F6"/>
    <mergeCell ref="C7:F7"/>
    <mergeCell ref="C8:F8"/>
    <mergeCell ref="B23:B27"/>
    <mergeCell ref="C25:F25"/>
    <mergeCell ref="C22:F22"/>
    <mergeCell ref="B6:B14"/>
    <mergeCell ref="C26:F26"/>
    <mergeCell ref="B15:B22"/>
    <mergeCell ref="C19:F19"/>
    <mergeCell ref="C20:F20"/>
    <mergeCell ref="C18:F18"/>
    <mergeCell ref="C14:F14"/>
    <mergeCell ref="Y19:AB19"/>
    <mergeCell ref="AJ18:AM18"/>
    <mergeCell ref="Y21:AB21"/>
    <mergeCell ref="Y22:AB22"/>
    <mergeCell ref="Y20:AB20"/>
    <mergeCell ref="Y15:AB15"/>
    <mergeCell ref="AJ21:AM21"/>
    <mergeCell ref="BB2:BD4"/>
    <mergeCell ref="BB36:BD38"/>
    <mergeCell ref="AQ36:AS38"/>
    <mergeCell ref="AF36:AH38"/>
    <mergeCell ref="AT36:AV37"/>
    <mergeCell ref="AT38:AV38"/>
    <mergeCell ref="AI36:AK37"/>
    <mergeCell ref="AF2:AH4"/>
    <mergeCell ref="AQ2:AS4"/>
    <mergeCell ref="AU25:AX25"/>
    <mergeCell ref="AJ14:AM14"/>
    <mergeCell ref="AU5:AX5"/>
    <mergeCell ref="AT6:AT14"/>
    <mergeCell ref="AU8:AX8"/>
    <mergeCell ref="AU7:AX7"/>
    <mergeCell ref="AU12:AX12"/>
    <mergeCell ref="AU9:AX9"/>
  </mergeCells>
  <phoneticPr fontId="3" type="noConversion"/>
  <pageMargins left="0.63" right="0.52" top="0.39" bottom="0.39"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showZeros="0" view="pageBreakPreview" topLeftCell="A4" zoomScale="60" zoomScaleNormal="55" workbookViewId="0">
      <selection activeCell="AK40" sqref="A40:IV43"/>
    </sheetView>
  </sheetViews>
  <sheetFormatPr defaultRowHeight="16.2"/>
  <cols>
    <col min="1" max="36" width="5.109375" customWidth="1"/>
  </cols>
  <sheetData>
    <row r="1" spans="1:52" s="49" customFormat="1" ht="25.5" customHeight="1">
      <c r="A1" s="661" t="str">
        <f>三菜!B1</f>
        <v>D19-6 嘉義縣六腳鄉六嘉國中 109學年度第1學期第14週午餐午餐食譜設計</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row>
    <row r="2" spans="1:52" s="48" customFormat="1" ht="7.5" customHeight="1" thickBot="1">
      <c r="A2" s="449"/>
    </row>
    <row r="3" spans="1:52" s="50" customFormat="1" ht="14.1" customHeight="1">
      <c r="A3" s="662"/>
      <c r="B3" s="58" t="s">
        <v>141</v>
      </c>
      <c r="C3" s="55">
        <f>三菜!B4</f>
        <v>11</v>
      </c>
      <c r="D3" s="56" t="s">
        <v>142</v>
      </c>
      <c r="E3" s="55">
        <f>三菜!B6</f>
        <v>30</v>
      </c>
      <c r="F3" s="57" t="s">
        <v>143</v>
      </c>
      <c r="G3" s="664" t="str">
        <f>三菜!B8</f>
        <v>星期一</v>
      </c>
      <c r="H3" s="665"/>
      <c r="I3" s="62" t="s">
        <v>141</v>
      </c>
      <c r="J3" s="55">
        <f>三菜!B13</f>
        <v>12</v>
      </c>
      <c r="K3" s="56" t="s">
        <v>142</v>
      </c>
      <c r="L3" s="55">
        <f>三菜!B15</f>
        <v>1</v>
      </c>
      <c r="M3" s="57" t="s">
        <v>143</v>
      </c>
      <c r="N3" s="664" t="str">
        <f>三菜!B17</f>
        <v>星期二</v>
      </c>
      <c r="O3" s="665"/>
      <c r="P3" s="58" t="s">
        <v>141</v>
      </c>
      <c r="Q3" s="55">
        <f>三菜!B22</f>
        <v>12</v>
      </c>
      <c r="R3" s="56" t="s">
        <v>142</v>
      </c>
      <c r="S3" s="55">
        <f>三菜!B24</f>
        <v>2</v>
      </c>
      <c r="T3" s="57" t="s">
        <v>143</v>
      </c>
      <c r="U3" s="664" t="str">
        <f>三菜!B26</f>
        <v>星期三</v>
      </c>
      <c r="V3" s="665"/>
      <c r="W3" s="58" t="s">
        <v>141</v>
      </c>
      <c r="X3" s="55">
        <f>三菜!B31</f>
        <v>12</v>
      </c>
      <c r="Y3" s="56" t="s">
        <v>142</v>
      </c>
      <c r="Z3" s="55">
        <f>三菜!B33</f>
        <v>3</v>
      </c>
      <c r="AA3" s="57" t="s">
        <v>143</v>
      </c>
      <c r="AB3" s="664" t="str">
        <f>三菜!B35</f>
        <v>星期四</v>
      </c>
      <c r="AC3" s="665"/>
      <c r="AD3" s="58" t="s">
        <v>141</v>
      </c>
      <c r="AE3" s="55">
        <f>三菜!B40</f>
        <v>12</v>
      </c>
      <c r="AF3" s="56" t="s">
        <v>142</v>
      </c>
      <c r="AG3" s="55">
        <f>三菜!B42</f>
        <v>4</v>
      </c>
      <c r="AH3" s="57" t="s">
        <v>143</v>
      </c>
      <c r="AI3" s="664" t="str">
        <f>三菜!B44</f>
        <v>星期五</v>
      </c>
      <c r="AJ3" s="665"/>
      <c r="AK3" s="51"/>
      <c r="AL3" s="51"/>
      <c r="AM3" s="51"/>
      <c r="AN3" s="51"/>
      <c r="AO3" s="51"/>
      <c r="AP3" s="51"/>
      <c r="AQ3" s="51"/>
      <c r="AR3" s="51"/>
      <c r="AS3" s="51"/>
      <c r="AT3" s="51"/>
      <c r="AU3" s="51"/>
      <c r="AV3" s="51"/>
      <c r="AW3" s="51"/>
      <c r="AX3" s="51"/>
      <c r="AY3" s="51"/>
      <c r="AZ3" s="51"/>
    </row>
    <row r="4" spans="1:52" ht="14.4" customHeight="1">
      <c r="A4" s="662"/>
      <c r="B4" s="59" t="s">
        <v>20</v>
      </c>
      <c r="C4" s="678">
        <f>三菜!B12</f>
        <v>226</v>
      </c>
      <c r="D4" s="678"/>
      <c r="E4" s="678"/>
      <c r="F4" s="676" t="s">
        <v>144</v>
      </c>
      <c r="G4" s="676"/>
      <c r="H4" s="677"/>
      <c r="I4" s="63" t="s">
        <v>20</v>
      </c>
      <c r="J4" s="679">
        <f>三菜!B21</f>
        <v>226</v>
      </c>
      <c r="K4" s="678"/>
      <c r="L4" s="678"/>
      <c r="M4" s="676" t="s">
        <v>144</v>
      </c>
      <c r="N4" s="676"/>
      <c r="O4" s="677"/>
      <c r="P4" s="59" t="s">
        <v>20</v>
      </c>
      <c r="Q4" s="679">
        <f>三菜!B30</f>
        <v>226</v>
      </c>
      <c r="R4" s="678"/>
      <c r="S4" s="678"/>
      <c r="T4" s="676" t="s">
        <v>144</v>
      </c>
      <c r="U4" s="676"/>
      <c r="V4" s="677"/>
      <c r="W4" s="59" t="s">
        <v>20</v>
      </c>
      <c r="X4" s="678">
        <f>三菜!B39</f>
        <v>226</v>
      </c>
      <c r="Y4" s="678"/>
      <c r="Z4" s="678"/>
      <c r="AA4" s="676" t="s">
        <v>144</v>
      </c>
      <c r="AB4" s="676"/>
      <c r="AC4" s="677"/>
      <c r="AD4" s="59" t="s">
        <v>20</v>
      </c>
      <c r="AE4" s="678">
        <f>三菜!B48</f>
        <v>226</v>
      </c>
      <c r="AF4" s="678"/>
      <c r="AG4" s="678"/>
      <c r="AH4" s="676" t="s">
        <v>144</v>
      </c>
      <c r="AI4" s="676"/>
      <c r="AJ4" s="677"/>
      <c r="AK4" s="35"/>
      <c r="AL4" s="44"/>
      <c r="AM4" s="44"/>
      <c r="AN4" s="44"/>
      <c r="AO4" s="35"/>
      <c r="AP4" s="44"/>
      <c r="AQ4" s="44"/>
      <c r="AR4" s="44"/>
      <c r="AS4" s="35"/>
      <c r="AT4" s="44"/>
      <c r="AU4" s="44"/>
      <c r="AV4" s="44"/>
      <c r="AW4" s="35"/>
      <c r="AX4" s="44"/>
      <c r="AY4" s="44"/>
      <c r="AZ4" s="44"/>
    </row>
    <row r="5" spans="1:52" ht="14.4" customHeight="1">
      <c r="A5" s="662"/>
      <c r="B5" s="60" t="s">
        <v>145</v>
      </c>
      <c r="C5" s="670" t="str">
        <f>三菜!D4</f>
        <v>白米飯</v>
      </c>
      <c r="D5" s="670"/>
      <c r="E5" s="670"/>
      <c r="F5" s="670"/>
      <c r="G5" s="670"/>
      <c r="H5" s="680"/>
      <c r="I5" s="64" t="s">
        <v>145</v>
      </c>
      <c r="J5" s="673" t="str">
        <f>三菜!D13</f>
        <v>地瓜飯</v>
      </c>
      <c r="K5" s="674"/>
      <c r="L5" s="674"/>
      <c r="M5" s="674"/>
      <c r="N5" s="674"/>
      <c r="O5" s="675"/>
      <c r="P5" s="60" t="s">
        <v>145</v>
      </c>
      <c r="Q5" s="673" t="str">
        <f>三菜!D22</f>
        <v>白米飯</v>
      </c>
      <c r="R5" s="674"/>
      <c r="S5" s="674"/>
      <c r="T5" s="674"/>
      <c r="U5" s="674"/>
      <c r="V5" s="675"/>
      <c r="W5" s="60" t="s">
        <v>145</v>
      </c>
      <c r="X5" s="674" t="str">
        <f>三菜!D31</f>
        <v>白米飯</v>
      </c>
      <c r="Y5" s="674"/>
      <c r="Z5" s="674"/>
      <c r="AA5" s="674"/>
      <c r="AB5" s="674"/>
      <c r="AC5" s="675"/>
      <c r="AD5" s="60" t="s">
        <v>145</v>
      </c>
      <c r="AE5" s="674" t="str">
        <f>三菜!D40</f>
        <v>白米飯</v>
      </c>
      <c r="AF5" s="674"/>
      <c r="AG5" s="674"/>
      <c r="AH5" s="674"/>
      <c r="AI5" s="674"/>
      <c r="AJ5" s="675"/>
      <c r="AK5" s="35"/>
      <c r="AL5" s="44"/>
      <c r="AM5" s="44"/>
      <c r="AN5" s="44"/>
      <c r="AO5" s="35"/>
      <c r="AP5" s="44"/>
      <c r="AQ5" s="44"/>
      <c r="AR5" s="44"/>
      <c r="AS5" s="35"/>
      <c r="AT5" s="44"/>
      <c r="AU5" s="44"/>
      <c r="AV5" s="44"/>
      <c r="AW5" s="35"/>
      <c r="AX5" s="44"/>
      <c r="AY5" s="44"/>
      <c r="AZ5" s="44"/>
    </row>
    <row r="6" spans="1:52" ht="14.4" customHeight="1" thickBot="1">
      <c r="A6" s="663"/>
      <c r="B6" s="54" t="s">
        <v>146</v>
      </c>
      <c r="C6" s="666" t="s">
        <v>147</v>
      </c>
      <c r="D6" s="667"/>
      <c r="E6" s="668"/>
      <c r="F6" s="666" t="s">
        <v>148</v>
      </c>
      <c r="G6" s="667"/>
      <c r="H6" s="672"/>
      <c r="I6" s="65" t="s">
        <v>146</v>
      </c>
      <c r="J6" s="666" t="s">
        <v>147</v>
      </c>
      <c r="K6" s="667"/>
      <c r="L6" s="668"/>
      <c r="M6" s="666" t="s">
        <v>148</v>
      </c>
      <c r="N6" s="667"/>
      <c r="O6" s="672"/>
      <c r="P6" s="61" t="s">
        <v>146</v>
      </c>
      <c r="Q6" s="666" t="s">
        <v>147</v>
      </c>
      <c r="R6" s="667"/>
      <c r="S6" s="668"/>
      <c r="T6" s="666" t="s">
        <v>148</v>
      </c>
      <c r="U6" s="667"/>
      <c r="V6" s="672"/>
      <c r="W6" s="61" t="s">
        <v>146</v>
      </c>
      <c r="X6" s="669" t="s">
        <v>147</v>
      </c>
      <c r="Y6" s="670"/>
      <c r="Z6" s="671"/>
      <c r="AA6" s="673" t="s">
        <v>148</v>
      </c>
      <c r="AB6" s="674"/>
      <c r="AC6" s="675"/>
      <c r="AD6" s="467" t="s">
        <v>146</v>
      </c>
      <c r="AE6" s="669" t="s">
        <v>147</v>
      </c>
      <c r="AF6" s="670"/>
      <c r="AG6" s="671"/>
      <c r="AH6" s="673" t="s">
        <v>148</v>
      </c>
      <c r="AI6" s="674"/>
      <c r="AJ6" s="675"/>
      <c r="AK6" s="35"/>
      <c r="AL6" s="44"/>
      <c r="AM6" s="44"/>
      <c r="AN6" s="44"/>
      <c r="AO6" s="35"/>
      <c r="AP6" s="44"/>
      <c r="AQ6" s="44"/>
      <c r="AR6" s="44"/>
      <c r="AS6" s="35"/>
      <c r="AT6" s="44"/>
      <c r="AU6" s="44"/>
      <c r="AV6" s="44"/>
      <c r="AW6" s="35"/>
      <c r="AX6" s="44"/>
      <c r="AY6" s="44"/>
      <c r="AZ6" s="44"/>
    </row>
    <row r="7" spans="1:52" ht="14.4" customHeight="1">
      <c r="A7" s="693" t="s">
        <v>149</v>
      </c>
      <c r="B7" s="658" t="str">
        <f>三菜!E4</f>
        <v>沙茶雞翅</v>
      </c>
      <c r="C7" s="695" t="str">
        <f>三菜!E5</f>
        <v>三節翅**CAS</v>
      </c>
      <c r="D7" s="696"/>
      <c r="E7" s="697"/>
      <c r="F7" s="688">
        <f>三菜!F5</f>
        <v>234</v>
      </c>
      <c r="G7" s="688"/>
      <c r="H7" s="462" t="str">
        <f>三菜!G5</f>
        <v>支</v>
      </c>
      <c r="I7" s="658" t="str">
        <f>三菜!E13</f>
        <v>滷肉飯</v>
      </c>
      <c r="J7" s="558" t="str">
        <f>三菜!E14</f>
        <v>粗絞肉*溫</v>
      </c>
      <c r="K7" s="558"/>
      <c r="L7" s="558"/>
      <c r="M7" s="660">
        <f>三菜!F14</f>
        <v>14</v>
      </c>
      <c r="N7" s="660"/>
      <c r="O7" s="448" t="str">
        <f>三菜!G14</f>
        <v>Kg</v>
      </c>
      <c r="P7" s="658" t="str">
        <f>三菜!E22</f>
        <v>廣東粥</v>
      </c>
      <c r="Q7" s="686" t="str">
        <f>三菜!E23</f>
        <v>皮蛋</v>
      </c>
      <c r="R7" s="686"/>
      <c r="S7" s="686"/>
      <c r="T7" s="688">
        <f>三菜!F23</f>
        <v>45</v>
      </c>
      <c r="U7" s="688"/>
      <c r="V7" s="464" t="str">
        <f>三菜!G23</f>
        <v>個</v>
      </c>
      <c r="W7" s="658" t="str">
        <f>三菜!E31</f>
        <v>蔥燒鬼頭刀</v>
      </c>
      <c r="X7" s="556" t="str">
        <f>三菜!E32</f>
        <v>紅豆</v>
      </c>
      <c r="Y7" s="556"/>
      <c r="Z7" s="556"/>
      <c r="AA7" s="652">
        <f>三菜!F32</f>
        <v>4.5</v>
      </c>
      <c r="AB7" s="653"/>
      <c r="AC7" s="451" t="str">
        <f>三菜!G32</f>
        <v>Kg</v>
      </c>
      <c r="AD7" s="659" t="str">
        <f>三菜!E40</f>
        <v>香滷雞腿</v>
      </c>
      <c r="AE7" s="556" t="str">
        <f>三菜!E41</f>
        <v>雞腿D7(醃/宏)</v>
      </c>
      <c r="AF7" s="556"/>
      <c r="AG7" s="556"/>
      <c r="AH7" s="652">
        <f>三菜!F41</f>
        <v>234</v>
      </c>
      <c r="AI7" s="653"/>
      <c r="AJ7" s="451" t="str">
        <f>三菜!G41</f>
        <v>支</v>
      </c>
      <c r="AK7" s="45"/>
      <c r="AL7" s="36"/>
      <c r="AM7" s="37"/>
      <c r="AN7" s="35"/>
      <c r="AO7" s="45"/>
      <c r="AP7" s="36"/>
      <c r="AQ7" s="37"/>
      <c r="AR7" s="35"/>
      <c r="AS7" s="45"/>
      <c r="AT7" s="36"/>
      <c r="AU7" s="37"/>
      <c r="AV7" s="35"/>
      <c r="AW7" s="45"/>
      <c r="AX7" s="36"/>
      <c r="AY7" s="37"/>
      <c r="AZ7" s="36"/>
    </row>
    <row r="8" spans="1:52" ht="14.4" customHeight="1">
      <c r="A8" s="693"/>
      <c r="B8" s="682"/>
      <c r="C8" s="649">
        <f>三菜!E6</f>
        <v>0</v>
      </c>
      <c r="D8" s="650"/>
      <c r="E8" s="651"/>
      <c r="F8" s="652">
        <f>三菜!F6</f>
        <v>0</v>
      </c>
      <c r="G8" s="653"/>
      <c r="H8" s="463">
        <f>三菜!G6</f>
        <v>0</v>
      </c>
      <c r="I8" s="659"/>
      <c r="J8" s="556" t="str">
        <f>三菜!E15</f>
        <v>洋蔥小丁</v>
      </c>
      <c r="K8" s="556"/>
      <c r="L8" s="556"/>
      <c r="M8" s="655">
        <f>三菜!F15</f>
        <v>3</v>
      </c>
      <c r="N8" s="655"/>
      <c r="O8" s="240" t="str">
        <f>三菜!G15</f>
        <v>Kg</v>
      </c>
      <c r="P8" s="682"/>
      <c r="Q8" s="556" t="str">
        <f>三菜!E24</f>
        <v>鹹蛋(粒)</v>
      </c>
      <c r="R8" s="556"/>
      <c r="S8" s="556"/>
      <c r="T8" s="684">
        <f>三菜!F24</f>
        <v>30</v>
      </c>
      <c r="U8" s="685"/>
      <c r="V8" s="465" t="str">
        <f>三菜!G24</f>
        <v>個</v>
      </c>
      <c r="W8" s="659"/>
      <c r="X8" s="681" t="str">
        <f>三菜!E33</f>
        <v>青蔥段</v>
      </c>
      <c r="Y8" s="681"/>
      <c r="Z8" s="681"/>
      <c r="AA8" s="652">
        <f>三菜!F33</f>
        <v>0.2</v>
      </c>
      <c r="AB8" s="653"/>
      <c r="AC8" s="451" t="str">
        <f>三菜!G33</f>
        <v>Kg</v>
      </c>
      <c r="AD8" s="659"/>
      <c r="AE8" s="556" t="str">
        <f>三菜!E42</f>
        <v>薑片</v>
      </c>
      <c r="AF8" s="556"/>
      <c r="AG8" s="556"/>
      <c r="AH8" s="652">
        <f>三菜!F42</f>
        <v>0.2</v>
      </c>
      <c r="AI8" s="653"/>
      <c r="AJ8" s="451" t="str">
        <f>三菜!G42</f>
        <v>Kg</v>
      </c>
      <c r="AK8" s="47"/>
      <c r="AL8" s="36"/>
      <c r="AM8" s="37"/>
      <c r="AN8" s="35"/>
      <c r="AO8" s="45"/>
      <c r="AP8" s="36"/>
      <c r="AQ8" s="37"/>
      <c r="AR8" s="35"/>
      <c r="AS8" s="45"/>
      <c r="AT8" s="36"/>
      <c r="AU8" s="37"/>
      <c r="AV8" s="35"/>
      <c r="AW8" s="45"/>
      <c r="AX8" s="36"/>
      <c r="AY8" s="37"/>
      <c r="AZ8" s="36"/>
    </row>
    <row r="9" spans="1:52" ht="14.4" customHeight="1">
      <c r="A9" s="693"/>
      <c r="B9" s="682"/>
      <c r="C9" s="649">
        <f>三菜!E7</f>
        <v>0</v>
      </c>
      <c r="D9" s="650"/>
      <c r="E9" s="651"/>
      <c r="F9" s="652">
        <f>三菜!F7</f>
        <v>0</v>
      </c>
      <c r="G9" s="653"/>
      <c r="H9" s="463">
        <f>三菜!G7</f>
        <v>0</v>
      </c>
      <c r="I9" s="659"/>
      <c r="J9" s="556" t="str">
        <f>三菜!E16</f>
        <v>碎瓜</v>
      </c>
      <c r="K9" s="556"/>
      <c r="L9" s="556"/>
      <c r="M9" s="655">
        <f>三菜!F16</f>
        <v>2</v>
      </c>
      <c r="N9" s="655"/>
      <c r="O9" s="240" t="str">
        <f>三菜!G16</f>
        <v>Kg</v>
      </c>
      <c r="P9" s="682"/>
      <c r="Q9" s="556" t="str">
        <f>三菜!E25</f>
        <v>高麗菜絲</v>
      </c>
      <c r="R9" s="556"/>
      <c r="S9" s="556"/>
      <c r="T9" s="653">
        <f>三菜!F25</f>
        <v>7</v>
      </c>
      <c r="U9" s="654"/>
      <c r="V9" s="451" t="str">
        <f>三菜!G25</f>
        <v>Kg</v>
      </c>
      <c r="W9" s="659"/>
      <c r="X9" s="556">
        <f>三菜!E34</f>
        <v>0</v>
      </c>
      <c r="Y9" s="556"/>
      <c r="Z9" s="556"/>
      <c r="AA9" s="652">
        <f>三菜!F34</f>
        <v>0</v>
      </c>
      <c r="AB9" s="653"/>
      <c r="AC9" s="451">
        <f>三菜!G34</f>
        <v>0</v>
      </c>
      <c r="AD9" s="659"/>
      <c r="AE9" s="556">
        <f>三菜!E43</f>
        <v>0</v>
      </c>
      <c r="AF9" s="556"/>
      <c r="AG9" s="556"/>
      <c r="AH9" s="652">
        <f>三菜!F43</f>
        <v>0</v>
      </c>
      <c r="AI9" s="653"/>
      <c r="AJ9" s="451">
        <f>三菜!G43</f>
        <v>0</v>
      </c>
      <c r="AK9" s="47"/>
      <c r="AL9" s="36"/>
      <c r="AM9" s="37"/>
      <c r="AN9" s="35"/>
      <c r="AO9" s="45"/>
      <c r="AP9" s="36"/>
      <c r="AQ9" s="37"/>
      <c r="AR9" s="35"/>
      <c r="AS9" s="45"/>
      <c r="AT9" s="36"/>
      <c r="AU9" s="37"/>
      <c r="AV9" s="35"/>
      <c r="AW9" s="45"/>
      <c r="AX9" s="36"/>
      <c r="AY9" s="37"/>
      <c r="AZ9" s="36"/>
    </row>
    <row r="10" spans="1:52" ht="14.4" customHeight="1">
      <c r="A10" s="693"/>
      <c r="B10" s="682"/>
      <c r="C10" s="649">
        <f>三菜!E8</f>
        <v>0</v>
      </c>
      <c r="D10" s="650"/>
      <c r="E10" s="651"/>
      <c r="F10" s="652">
        <f>三菜!F8</f>
        <v>0</v>
      </c>
      <c r="G10" s="653"/>
      <c r="H10" s="463">
        <f>三菜!G8</f>
        <v>0</v>
      </c>
      <c r="I10" s="659"/>
      <c r="J10" s="556" t="str">
        <f>三菜!E17</f>
        <v>生香菇小丁</v>
      </c>
      <c r="K10" s="556"/>
      <c r="L10" s="556"/>
      <c r="M10" s="655">
        <f>三菜!F17</f>
        <v>1</v>
      </c>
      <c r="N10" s="655"/>
      <c r="O10" s="240" t="str">
        <f>三菜!G17</f>
        <v>Kg</v>
      </c>
      <c r="P10" s="682"/>
      <c r="Q10" s="556" t="str">
        <f>三菜!E26</f>
        <v>粗絞肉*溫</v>
      </c>
      <c r="R10" s="556"/>
      <c r="S10" s="556"/>
      <c r="T10" s="656">
        <f>三菜!F26</f>
        <v>7</v>
      </c>
      <c r="U10" s="657"/>
      <c r="V10" s="466" t="str">
        <f>三菜!G26</f>
        <v>Kg</v>
      </c>
      <c r="W10" s="659"/>
      <c r="X10" s="556">
        <f>三菜!E35</f>
        <v>0</v>
      </c>
      <c r="Y10" s="556"/>
      <c r="Z10" s="556"/>
      <c r="AA10" s="652">
        <f>三菜!F35</f>
        <v>0</v>
      </c>
      <c r="AB10" s="653"/>
      <c r="AC10" s="451">
        <f>三菜!G35</f>
        <v>0</v>
      </c>
      <c r="AD10" s="659"/>
      <c r="AE10" s="556">
        <f>三菜!E44</f>
        <v>0</v>
      </c>
      <c r="AF10" s="556"/>
      <c r="AG10" s="556"/>
      <c r="AH10" s="652">
        <f>三菜!F44</f>
        <v>0</v>
      </c>
      <c r="AI10" s="653"/>
      <c r="AJ10" s="451">
        <f>三菜!G44</f>
        <v>0</v>
      </c>
      <c r="AK10" s="47"/>
      <c r="AL10" s="38"/>
      <c r="AM10" s="37"/>
      <c r="AN10" s="35"/>
      <c r="AO10" s="45"/>
      <c r="AP10" s="36"/>
      <c r="AQ10" s="37"/>
      <c r="AR10" s="35"/>
      <c r="AS10" s="45"/>
      <c r="AT10" s="36"/>
      <c r="AU10" s="37"/>
      <c r="AV10" s="35"/>
      <c r="AW10" s="45"/>
      <c r="AX10" s="36"/>
      <c r="AY10" s="37"/>
      <c r="AZ10" s="36"/>
    </row>
    <row r="11" spans="1:52" ht="14.4" customHeight="1">
      <c r="A11" s="693"/>
      <c r="B11" s="682"/>
      <c r="C11" s="649">
        <f>三菜!E9</f>
        <v>0</v>
      </c>
      <c r="D11" s="650"/>
      <c r="E11" s="651"/>
      <c r="F11" s="652">
        <f>三菜!F9</f>
        <v>0</v>
      </c>
      <c r="G11" s="653"/>
      <c r="H11" s="463">
        <f>三菜!G9</f>
        <v>0</v>
      </c>
      <c r="I11" s="659"/>
      <c r="J11" s="556" t="str">
        <f>三菜!E18</f>
        <v>紅蔥碎</v>
      </c>
      <c r="K11" s="556"/>
      <c r="L11" s="556"/>
      <c r="M11" s="655">
        <f>三菜!F18</f>
        <v>0.3</v>
      </c>
      <c r="N11" s="655"/>
      <c r="O11" s="240" t="str">
        <f>三菜!G18</f>
        <v>Kg</v>
      </c>
      <c r="P11" s="682"/>
      <c r="Q11" s="556" t="str">
        <f>三菜!E27</f>
        <v>玉米粒</v>
      </c>
      <c r="R11" s="556"/>
      <c r="S11" s="556"/>
      <c r="T11" s="653">
        <f>三菜!F27</f>
        <v>4</v>
      </c>
      <c r="U11" s="654"/>
      <c r="V11" s="451" t="str">
        <f>三菜!G27</f>
        <v>Kg</v>
      </c>
      <c r="W11" s="659"/>
      <c r="X11" s="556">
        <f>三菜!E36</f>
        <v>0</v>
      </c>
      <c r="Y11" s="556"/>
      <c r="Z11" s="556"/>
      <c r="AA11" s="652">
        <f>三菜!F36</f>
        <v>0</v>
      </c>
      <c r="AB11" s="653"/>
      <c r="AC11" s="451">
        <f>三菜!G36</f>
        <v>0</v>
      </c>
      <c r="AD11" s="659"/>
      <c r="AE11" s="556">
        <f>三菜!E45</f>
        <v>0</v>
      </c>
      <c r="AF11" s="556"/>
      <c r="AG11" s="556"/>
      <c r="AH11" s="652">
        <f>三菜!F45</f>
        <v>0</v>
      </c>
      <c r="AI11" s="653"/>
      <c r="AJ11" s="451">
        <f>三菜!G45</f>
        <v>0</v>
      </c>
      <c r="AK11" s="47"/>
      <c r="AL11" s="36"/>
      <c r="AM11" s="37"/>
      <c r="AN11" s="35"/>
      <c r="AO11" s="45"/>
      <c r="AP11" s="36"/>
      <c r="AQ11" s="37"/>
      <c r="AR11" s="35"/>
      <c r="AS11" s="45"/>
      <c r="AT11" s="36"/>
      <c r="AU11" s="37"/>
      <c r="AV11" s="35"/>
      <c r="AW11" s="45"/>
      <c r="AX11" s="36"/>
      <c r="AY11" s="37"/>
      <c r="AZ11" s="36"/>
    </row>
    <row r="12" spans="1:52" ht="14.4" customHeight="1">
      <c r="A12" s="693"/>
      <c r="B12" s="682"/>
      <c r="C12" s="649">
        <f>三菜!E10</f>
        <v>0</v>
      </c>
      <c r="D12" s="650"/>
      <c r="E12" s="651"/>
      <c r="F12" s="652">
        <f>三菜!F10</f>
        <v>0</v>
      </c>
      <c r="G12" s="653"/>
      <c r="H12" s="463">
        <f>三菜!G10</f>
        <v>0</v>
      </c>
      <c r="I12" s="659"/>
      <c r="J12" s="556">
        <f>三菜!E19</f>
        <v>0</v>
      </c>
      <c r="K12" s="556"/>
      <c r="L12" s="556"/>
      <c r="M12" s="655">
        <f>三菜!F19</f>
        <v>0</v>
      </c>
      <c r="N12" s="655"/>
      <c r="O12" s="240">
        <f>三菜!G19</f>
        <v>0</v>
      </c>
      <c r="P12" s="682"/>
      <c r="Q12" s="556" t="str">
        <f>三菜!E28</f>
        <v>金針菇</v>
      </c>
      <c r="R12" s="556"/>
      <c r="S12" s="556"/>
      <c r="T12" s="653">
        <f>三菜!F28</f>
        <v>2</v>
      </c>
      <c r="U12" s="654"/>
      <c r="V12" s="451" t="str">
        <f>三菜!G28</f>
        <v>Kg</v>
      </c>
      <c r="W12" s="659"/>
      <c r="X12" s="556">
        <f>三菜!E37</f>
        <v>0</v>
      </c>
      <c r="Y12" s="556"/>
      <c r="Z12" s="556"/>
      <c r="AA12" s="652">
        <f>三菜!F37</f>
        <v>0</v>
      </c>
      <c r="AB12" s="653"/>
      <c r="AC12" s="451">
        <f>三菜!G37</f>
        <v>0</v>
      </c>
      <c r="AD12" s="659"/>
      <c r="AE12" s="556">
        <f>三菜!E46</f>
        <v>0</v>
      </c>
      <c r="AF12" s="556"/>
      <c r="AG12" s="556"/>
      <c r="AH12" s="652">
        <f>三菜!F46</f>
        <v>0</v>
      </c>
      <c r="AI12" s="653"/>
      <c r="AJ12" s="451">
        <f>三菜!G46</f>
        <v>0</v>
      </c>
      <c r="AK12" s="47"/>
      <c r="AL12" s="36"/>
      <c r="AM12" s="37"/>
      <c r="AN12" s="35"/>
      <c r="AO12" s="45"/>
      <c r="AP12" s="36"/>
      <c r="AQ12" s="37"/>
      <c r="AR12" s="35"/>
      <c r="AS12" s="45"/>
      <c r="AT12" s="36"/>
      <c r="AU12" s="37"/>
      <c r="AV12" s="35"/>
      <c r="AW12" s="45"/>
      <c r="AX12" s="36"/>
      <c r="AY12" s="37"/>
      <c r="AZ12" s="36"/>
    </row>
    <row r="13" spans="1:52" ht="14.4" customHeight="1">
      <c r="A13" s="693"/>
      <c r="B13" s="682"/>
      <c r="C13" s="649">
        <f>三菜!E11</f>
        <v>0</v>
      </c>
      <c r="D13" s="650"/>
      <c r="E13" s="651"/>
      <c r="F13" s="652">
        <f>三菜!F11</f>
        <v>0</v>
      </c>
      <c r="G13" s="653"/>
      <c r="H13" s="463">
        <f>三菜!G11</f>
        <v>0</v>
      </c>
      <c r="I13" s="659"/>
      <c r="J13" s="556">
        <f>三菜!E20</f>
        <v>0</v>
      </c>
      <c r="K13" s="556"/>
      <c r="L13" s="556"/>
      <c r="M13" s="655">
        <f>三菜!F20</f>
        <v>0</v>
      </c>
      <c r="N13" s="655"/>
      <c r="O13" s="240">
        <f>三菜!G20</f>
        <v>0</v>
      </c>
      <c r="P13" s="682"/>
      <c r="Q13" s="556" t="str">
        <f>三菜!E29</f>
        <v>青蔥珠</v>
      </c>
      <c r="R13" s="556"/>
      <c r="S13" s="556"/>
      <c r="T13" s="698">
        <f>三菜!F29</f>
        <v>0.3</v>
      </c>
      <c r="U13" s="655"/>
      <c r="V13" s="241" t="str">
        <f>三菜!G29</f>
        <v>Kg</v>
      </c>
      <c r="W13" s="659"/>
      <c r="X13" s="556">
        <f>三菜!E38</f>
        <v>0</v>
      </c>
      <c r="Y13" s="556"/>
      <c r="Z13" s="556"/>
      <c r="AA13" s="652">
        <f>三菜!F38</f>
        <v>0</v>
      </c>
      <c r="AB13" s="653"/>
      <c r="AC13" s="451">
        <f>三菜!G38</f>
        <v>0</v>
      </c>
      <c r="AD13" s="659"/>
      <c r="AE13" s="556">
        <f>三菜!E47</f>
        <v>0</v>
      </c>
      <c r="AF13" s="556"/>
      <c r="AG13" s="556"/>
      <c r="AH13" s="652">
        <f>三菜!F47</f>
        <v>0</v>
      </c>
      <c r="AI13" s="653"/>
      <c r="AJ13" s="451">
        <f>三菜!G47</f>
        <v>0</v>
      </c>
      <c r="AK13" s="47"/>
      <c r="AL13" s="36"/>
      <c r="AM13" s="37"/>
      <c r="AN13" s="35"/>
      <c r="AO13" s="45"/>
      <c r="AP13" s="36"/>
      <c r="AQ13" s="37"/>
      <c r="AR13" s="35"/>
      <c r="AS13" s="45"/>
      <c r="AT13" s="36"/>
      <c r="AU13" s="37"/>
      <c r="AV13" s="35"/>
      <c r="AW13" s="45"/>
      <c r="AX13" s="36"/>
      <c r="AY13" s="37"/>
      <c r="AZ13" s="36"/>
    </row>
    <row r="14" spans="1:52" ht="14.4" customHeight="1">
      <c r="A14" s="694"/>
      <c r="B14" s="682"/>
      <c r="C14" s="649">
        <f>三菜!E12</f>
        <v>0</v>
      </c>
      <c r="D14" s="650"/>
      <c r="E14" s="651"/>
      <c r="F14" s="652">
        <f>三菜!F12</f>
        <v>0</v>
      </c>
      <c r="G14" s="653"/>
      <c r="H14" s="463">
        <f>三菜!G12</f>
        <v>0</v>
      </c>
      <c r="I14" s="659"/>
      <c r="J14" s="556">
        <f>三菜!E21</f>
        <v>0</v>
      </c>
      <c r="K14" s="556"/>
      <c r="L14" s="556"/>
      <c r="M14" s="655">
        <f>三菜!F21</f>
        <v>0</v>
      </c>
      <c r="N14" s="655"/>
      <c r="O14" s="240">
        <f>三菜!G21</f>
        <v>0</v>
      </c>
      <c r="P14" s="683"/>
      <c r="Q14" s="612">
        <f>三菜!E30</f>
        <v>0</v>
      </c>
      <c r="R14" s="612"/>
      <c r="S14" s="612"/>
      <c r="T14" s="655">
        <f>三菜!F30</f>
        <v>0</v>
      </c>
      <c r="U14" s="655"/>
      <c r="V14" s="241">
        <f>三菜!G30</f>
        <v>0</v>
      </c>
      <c r="W14" s="659"/>
      <c r="X14" s="556">
        <f>三菜!E39</f>
        <v>0</v>
      </c>
      <c r="Y14" s="556"/>
      <c r="Z14" s="556"/>
      <c r="AA14" s="652">
        <f>三菜!F39</f>
        <v>0</v>
      </c>
      <c r="AB14" s="653"/>
      <c r="AC14" s="451">
        <f>三菜!G39</f>
        <v>0</v>
      </c>
      <c r="AD14" s="659"/>
      <c r="AE14" s="556">
        <f>三菜!E48</f>
        <v>0</v>
      </c>
      <c r="AF14" s="556"/>
      <c r="AG14" s="556"/>
      <c r="AH14" s="652">
        <f>三菜!F48</f>
        <v>0</v>
      </c>
      <c r="AI14" s="653"/>
      <c r="AJ14" s="451">
        <f>三菜!G48</f>
        <v>0</v>
      </c>
      <c r="AK14" s="47"/>
      <c r="AL14" s="36"/>
      <c r="AM14" s="37"/>
      <c r="AN14" s="35"/>
      <c r="AO14" s="45"/>
      <c r="AP14" s="36"/>
      <c r="AQ14" s="37"/>
      <c r="AR14" s="35"/>
      <c r="AS14" s="45"/>
      <c r="AT14" s="36"/>
      <c r="AU14" s="37"/>
      <c r="AV14" s="35"/>
      <c r="AW14" s="45"/>
      <c r="AX14" s="36"/>
      <c r="AY14" s="37"/>
      <c r="AZ14" s="36"/>
    </row>
    <row r="15" spans="1:52" ht="14.4" customHeight="1">
      <c r="A15" s="699" t="s">
        <v>150</v>
      </c>
      <c r="B15" s="682" t="str">
        <f>三菜!H4</f>
        <v>食神滷味</v>
      </c>
      <c r="C15" s="556" t="str">
        <f>三菜!H5</f>
        <v>白蘿蔔中丁</v>
      </c>
      <c r="D15" s="556"/>
      <c r="E15" s="556"/>
      <c r="F15" s="654">
        <f>三菜!I5</f>
        <v>11</v>
      </c>
      <c r="G15" s="654"/>
      <c r="H15" s="451" t="str">
        <f>三菜!J5</f>
        <v>Kg</v>
      </c>
      <c r="I15" s="659" t="str">
        <f>三菜!H13</f>
        <v>海帶拌三絲</v>
      </c>
      <c r="J15" s="556" t="str">
        <f>三菜!H14</f>
        <v>海帶絲(切)</v>
      </c>
      <c r="K15" s="556"/>
      <c r="L15" s="556"/>
      <c r="M15" s="654">
        <f>三菜!I14</f>
        <v>8</v>
      </c>
      <c r="N15" s="654"/>
      <c r="O15" s="450" t="str">
        <f>三菜!J14</f>
        <v>Kg</v>
      </c>
      <c r="P15" s="682" t="str">
        <f>三菜!H22</f>
        <v>清蒸肉圓</v>
      </c>
      <c r="Q15" s="556" t="str">
        <f>三菜!H23</f>
        <v>小肉圓(32入/盤)*個</v>
      </c>
      <c r="R15" s="556"/>
      <c r="S15" s="556"/>
      <c r="T15" s="654">
        <f>三菜!I23</f>
        <v>234</v>
      </c>
      <c r="U15" s="654"/>
      <c r="V15" s="451" t="str">
        <f>三菜!J23</f>
        <v>個</v>
      </c>
      <c r="W15" s="659" t="str">
        <f>三菜!H31</f>
        <v>醬燒肉片豆腐</v>
      </c>
      <c r="X15" s="556" t="str">
        <f>三菜!H32</f>
        <v>豆腐中丁*7K</v>
      </c>
      <c r="Y15" s="556"/>
      <c r="Z15" s="556"/>
      <c r="AA15" s="654">
        <f>三菜!I32</f>
        <v>3</v>
      </c>
      <c r="AB15" s="654"/>
      <c r="AC15" s="451" t="str">
        <f>三菜!J32</f>
        <v>板</v>
      </c>
      <c r="AD15" s="659" t="str">
        <f>三菜!H40</f>
        <v>紅蘿蔔炒蛋</v>
      </c>
      <c r="AE15" s="556" t="str">
        <f>三菜!H41</f>
        <v>紅蘿蔔絲</v>
      </c>
      <c r="AF15" s="556"/>
      <c r="AG15" s="556"/>
      <c r="AH15" s="654">
        <f>三菜!I41</f>
        <v>8</v>
      </c>
      <c r="AI15" s="654"/>
      <c r="AJ15" s="451" t="str">
        <f>三菜!J41</f>
        <v>Kg</v>
      </c>
      <c r="AK15" s="45"/>
      <c r="AL15" s="36"/>
      <c r="AM15" s="37"/>
      <c r="AN15" s="35"/>
      <c r="AO15" s="45"/>
      <c r="AP15" s="36"/>
      <c r="AQ15" s="37"/>
      <c r="AR15" s="35"/>
      <c r="AS15" s="45"/>
      <c r="AT15" s="36"/>
      <c r="AU15" s="37"/>
      <c r="AV15" s="35"/>
      <c r="AW15" s="45"/>
      <c r="AX15" s="36"/>
      <c r="AY15" s="37"/>
      <c r="AZ15" s="36"/>
    </row>
    <row r="16" spans="1:52" ht="14.4" customHeight="1">
      <c r="A16" s="693"/>
      <c r="B16" s="682"/>
      <c r="C16" s="556" t="str">
        <f>三菜!H6</f>
        <v>紅蘿蔔中丁</v>
      </c>
      <c r="D16" s="556"/>
      <c r="E16" s="556"/>
      <c r="F16" s="655">
        <f>三菜!I6</f>
        <v>3</v>
      </c>
      <c r="G16" s="655"/>
      <c r="H16" s="240" t="str">
        <f>三菜!J6</f>
        <v>Kg</v>
      </c>
      <c r="I16" s="682"/>
      <c r="J16" s="612" t="str">
        <f>三菜!H15</f>
        <v>豆干絲</v>
      </c>
      <c r="K16" s="612"/>
      <c r="L16" s="612"/>
      <c r="M16" s="655">
        <f>三菜!I15</f>
        <v>3</v>
      </c>
      <c r="N16" s="655"/>
      <c r="O16" s="240" t="str">
        <f>三菜!J15</f>
        <v>Kg</v>
      </c>
      <c r="P16" s="682"/>
      <c r="Q16" s="612">
        <f>三菜!H24</f>
        <v>0</v>
      </c>
      <c r="R16" s="612"/>
      <c r="S16" s="612"/>
      <c r="T16" s="655">
        <f>三菜!I24</f>
        <v>0</v>
      </c>
      <c r="U16" s="655"/>
      <c r="V16" s="240">
        <f>三菜!J24</f>
        <v>0</v>
      </c>
      <c r="W16" s="682"/>
      <c r="X16" s="612" t="str">
        <f>三菜!H33</f>
        <v>洋蔥片</v>
      </c>
      <c r="Y16" s="612"/>
      <c r="Z16" s="612"/>
      <c r="AA16" s="655">
        <f>三菜!I33</f>
        <v>2</v>
      </c>
      <c r="AB16" s="655"/>
      <c r="AC16" s="241" t="str">
        <f>三菜!J33</f>
        <v>Kg</v>
      </c>
      <c r="AD16" s="659"/>
      <c r="AE16" s="612" t="str">
        <f>三菜!H42</f>
        <v>蛋(30粒/盤/約1.8k)</v>
      </c>
      <c r="AF16" s="612"/>
      <c r="AG16" s="612"/>
      <c r="AH16" s="655">
        <f>三菜!I42</f>
        <v>4</v>
      </c>
      <c r="AI16" s="655"/>
      <c r="AJ16" s="241" t="str">
        <f>三菜!J42</f>
        <v>盤</v>
      </c>
      <c r="AK16" s="47"/>
      <c r="AL16" s="36"/>
      <c r="AM16" s="37"/>
      <c r="AN16" s="35"/>
      <c r="AO16" s="45"/>
      <c r="AP16" s="36"/>
      <c r="AQ16" s="37"/>
      <c r="AR16" s="35"/>
      <c r="AS16" s="45"/>
      <c r="AT16" s="36"/>
      <c r="AU16" s="37"/>
      <c r="AV16" s="35"/>
      <c r="AW16" s="45"/>
      <c r="AX16" s="36"/>
      <c r="AY16" s="37"/>
      <c r="AZ16" s="36"/>
    </row>
    <row r="17" spans="1:52" ht="14.4" customHeight="1">
      <c r="A17" s="693"/>
      <c r="B17" s="682"/>
      <c r="C17" s="556" t="str">
        <f>三菜!H7</f>
        <v>手工肉羹</v>
      </c>
      <c r="D17" s="556"/>
      <c r="E17" s="556"/>
      <c r="F17" s="655">
        <f>三菜!I7</f>
        <v>2</v>
      </c>
      <c r="G17" s="655"/>
      <c r="H17" s="240" t="str">
        <f>三菜!J7</f>
        <v>Kg</v>
      </c>
      <c r="I17" s="682"/>
      <c r="J17" s="612" t="str">
        <f>三菜!H16</f>
        <v>紅蘿蔔絲</v>
      </c>
      <c r="K17" s="612"/>
      <c r="L17" s="612"/>
      <c r="M17" s="655">
        <f>三菜!I16</f>
        <v>2</v>
      </c>
      <c r="N17" s="655"/>
      <c r="O17" s="240" t="str">
        <f>三菜!J16</f>
        <v>Kg</v>
      </c>
      <c r="P17" s="682"/>
      <c r="Q17" s="612">
        <f>三菜!H25</f>
        <v>0</v>
      </c>
      <c r="R17" s="612"/>
      <c r="S17" s="612"/>
      <c r="T17" s="655">
        <f>三菜!I25</f>
        <v>0</v>
      </c>
      <c r="U17" s="655"/>
      <c r="V17" s="240">
        <f>三菜!J25</f>
        <v>0</v>
      </c>
      <c r="W17" s="682"/>
      <c r="X17" s="612" t="str">
        <f>三菜!H34</f>
        <v>肉片*溫</v>
      </c>
      <c r="Y17" s="612"/>
      <c r="Z17" s="612"/>
      <c r="AA17" s="655">
        <f>三菜!I34</f>
        <v>1.5</v>
      </c>
      <c r="AB17" s="655"/>
      <c r="AC17" s="241" t="str">
        <f>三菜!J34</f>
        <v>Kg</v>
      </c>
      <c r="AD17" s="659"/>
      <c r="AE17" s="612" t="str">
        <f>三菜!H43</f>
        <v>洋蔥絲</v>
      </c>
      <c r="AF17" s="612"/>
      <c r="AG17" s="612"/>
      <c r="AH17" s="655">
        <f>三菜!I43</f>
        <v>3</v>
      </c>
      <c r="AI17" s="655"/>
      <c r="AJ17" s="241" t="str">
        <f>三菜!J43</f>
        <v>Kg</v>
      </c>
      <c r="AK17" s="47"/>
      <c r="AL17" s="36"/>
      <c r="AM17" s="37"/>
      <c r="AN17" s="35"/>
      <c r="AO17" s="45"/>
      <c r="AP17" s="36"/>
      <c r="AQ17" s="37"/>
      <c r="AR17" s="35"/>
      <c r="AS17" s="45"/>
      <c r="AT17" s="36"/>
      <c r="AU17" s="37"/>
      <c r="AV17" s="35"/>
      <c r="AW17" s="45"/>
      <c r="AX17" s="36"/>
      <c r="AY17" s="37"/>
      <c r="AZ17" s="36"/>
    </row>
    <row r="18" spans="1:52" ht="14.4" customHeight="1">
      <c r="A18" s="693"/>
      <c r="B18" s="682"/>
      <c r="C18" s="556" t="str">
        <f>三菜!H8</f>
        <v>豆干切角</v>
      </c>
      <c r="D18" s="556"/>
      <c r="E18" s="556"/>
      <c r="F18" s="655">
        <f>三菜!I8</f>
        <v>2</v>
      </c>
      <c r="G18" s="655"/>
      <c r="H18" s="240" t="str">
        <f>三菜!J8</f>
        <v>Kg</v>
      </c>
      <c r="I18" s="682"/>
      <c r="J18" s="612" t="str">
        <f>三菜!H17</f>
        <v>肉絲*溫</v>
      </c>
      <c r="K18" s="612"/>
      <c r="L18" s="612"/>
      <c r="M18" s="655">
        <f>三菜!I17</f>
        <v>1</v>
      </c>
      <c r="N18" s="655"/>
      <c r="O18" s="240" t="str">
        <f>三菜!J17</f>
        <v>Kg</v>
      </c>
      <c r="P18" s="682"/>
      <c r="Q18" s="612">
        <f>三菜!H26</f>
        <v>0</v>
      </c>
      <c r="R18" s="612"/>
      <c r="S18" s="612"/>
      <c r="T18" s="655">
        <f>三菜!I26</f>
        <v>0</v>
      </c>
      <c r="U18" s="655"/>
      <c r="V18" s="240">
        <f>三菜!J26</f>
        <v>0</v>
      </c>
      <c r="W18" s="682"/>
      <c r="X18" s="612" t="str">
        <f>三菜!H35</f>
        <v>三色豆</v>
      </c>
      <c r="Y18" s="612"/>
      <c r="Z18" s="612"/>
      <c r="AA18" s="655">
        <f>三菜!I35</f>
        <v>1</v>
      </c>
      <c r="AB18" s="655"/>
      <c r="AC18" s="241" t="str">
        <f>三菜!J35</f>
        <v>Kg</v>
      </c>
      <c r="AD18" s="682"/>
      <c r="AE18" s="612">
        <f>三菜!H44</f>
        <v>0</v>
      </c>
      <c r="AF18" s="612"/>
      <c r="AG18" s="612"/>
      <c r="AH18" s="655">
        <f>三菜!I44</f>
        <v>0</v>
      </c>
      <c r="AI18" s="655"/>
      <c r="AJ18" s="241">
        <f>三菜!J44</f>
        <v>0</v>
      </c>
      <c r="AK18" s="47"/>
      <c r="AL18" s="36"/>
      <c r="AM18" s="37"/>
      <c r="AN18" s="35"/>
      <c r="AO18" s="45"/>
      <c r="AP18" s="36"/>
      <c r="AQ18" s="37"/>
      <c r="AR18" s="35"/>
      <c r="AS18" s="45"/>
      <c r="AT18" s="36"/>
      <c r="AU18" s="37"/>
      <c r="AV18" s="35"/>
      <c r="AW18" s="45"/>
      <c r="AX18" s="36"/>
      <c r="AY18" s="37"/>
      <c r="AZ18" s="36"/>
    </row>
    <row r="19" spans="1:52" ht="14.4" customHeight="1">
      <c r="A19" s="693"/>
      <c r="B19" s="682"/>
      <c r="C19" s="556" t="str">
        <f>三菜!H9</f>
        <v>海帶結</v>
      </c>
      <c r="D19" s="556"/>
      <c r="E19" s="556"/>
      <c r="F19" s="655">
        <f>三菜!I9</f>
        <v>1</v>
      </c>
      <c r="G19" s="655"/>
      <c r="H19" s="240" t="str">
        <f>三菜!J9</f>
        <v>Kg</v>
      </c>
      <c r="I19" s="682"/>
      <c r="J19" s="612" t="str">
        <f>三菜!H18</f>
        <v>薑絲</v>
      </c>
      <c r="K19" s="612"/>
      <c r="L19" s="612"/>
      <c r="M19" s="655">
        <f>三菜!I18</f>
        <v>0.3</v>
      </c>
      <c r="N19" s="655"/>
      <c r="O19" s="240" t="str">
        <f>三菜!J18</f>
        <v>Kg</v>
      </c>
      <c r="P19" s="682"/>
      <c r="Q19" s="612">
        <f>三菜!H27</f>
        <v>0</v>
      </c>
      <c r="R19" s="612"/>
      <c r="S19" s="612"/>
      <c r="T19" s="655">
        <f>三菜!I27</f>
        <v>0</v>
      </c>
      <c r="U19" s="655"/>
      <c r="V19" s="240">
        <f>三菜!J27</f>
        <v>0</v>
      </c>
      <c r="W19" s="682"/>
      <c r="X19" s="612">
        <f>三菜!H36</f>
        <v>0</v>
      </c>
      <c r="Y19" s="612"/>
      <c r="Z19" s="612"/>
      <c r="AA19" s="655">
        <f>三菜!I36</f>
        <v>0</v>
      </c>
      <c r="AB19" s="655"/>
      <c r="AC19" s="241">
        <f>三菜!J36</f>
        <v>0</v>
      </c>
      <c r="AD19" s="682"/>
      <c r="AE19" s="612">
        <f>三菜!H45</f>
        <v>0</v>
      </c>
      <c r="AF19" s="612"/>
      <c r="AG19" s="612"/>
      <c r="AH19" s="655">
        <f>三菜!I45</f>
        <v>0</v>
      </c>
      <c r="AI19" s="655"/>
      <c r="AJ19" s="241">
        <f>三菜!J45</f>
        <v>0</v>
      </c>
      <c r="AK19" s="47"/>
      <c r="AL19" s="36"/>
      <c r="AM19" s="37"/>
      <c r="AN19" s="35"/>
      <c r="AO19" s="45"/>
      <c r="AP19" s="36"/>
      <c r="AQ19" s="37"/>
      <c r="AR19" s="35"/>
      <c r="AS19" s="45"/>
      <c r="AT19" s="36"/>
      <c r="AU19" s="37"/>
      <c r="AV19" s="35"/>
      <c r="AW19" s="45"/>
      <c r="AX19" s="36"/>
      <c r="AY19" s="37"/>
      <c r="AZ19" s="36"/>
    </row>
    <row r="20" spans="1:52" ht="14.4" customHeight="1">
      <c r="A20" s="693"/>
      <c r="B20" s="682"/>
      <c r="C20" s="556" t="str">
        <f>三菜!H10</f>
        <v>薑片</v>
      </c>
      <c r="D20" s="556"/>
      <c r="E20" s="556"/>
      <c r="F20" s="655">
        <f>三菜!I10</f>
        <v>0.3</v>
      </c>
      <c r="G20" s="655"/>
      <c r="H20" s="240" t="str">
        <f>三菜!J10</f>
        <v>Kg</v>
      </c>
      <c r="I20" s="682"/>
      <c r="J20" s="612">
        <f>三菜!H19</f>
        <v>0</v>
      </c>
      <c r="K20" s="612"/>
      <c r="L20" s="612"/>
      <c r="M20" s="655">
        <f>三菜!I19</f>
        <v>0</v>
      </c>
      <c r="N20" s="655"/>
      <c r="O20" s="240">
        <f>三菜!J19</f>
        <v>0</v>
      </c>
      <c r="P20" s="682"/>
      <c r="Q20" s="612">
        <f>三菜!H28</f>
        <v>0</v>
      </c>
      <c r="R20" s="612"/>
      <c r="S20" s="612"/>
      <c r="T20" s="655">
        <f>三菜!I28</f>
        <v>0</v>
      </c>
      <c r="U20" s="655"/>
      <c r="V20" s="240">
        <f>三菜!J28</f>
        <v>0</v>
      </c>
      <c r="W20" s="682"/>
      <c r="X20" s="612">
        <f>三菜!H37</f>
        <v>0</v>
      </c>
      <c r="Y20" s="612"/>
      <c r="Z20" s="612"/>
      <c r="AA20" s="655">
        <f>三菜!I37</f>
        <v>0</v>
      </c>
      <c r="AB20" s="655"/>
      <c r="AC20" s="241">
        <f>三菜!J37</f>
        <v>0</v>
      </c>
      <c r="AD20" s="682"/>
      <c r="AE20" s="612">
        <f>三菜!H46</f>
        <v>0</v>
      </c>
      <c r="AF20" s="612"/>
      <c r="AG20" s="612"/>
      <c r="AH20" s="655">
        <f>三菜!I46</f>
        <v>0</v>
      </c>
      <c r="AI20" s="655"/>
      <c r="AJ20" s="241">
        <f>三菜!J46</f>
        <v>0</v>
      </c>
      <c r="AK20" s="47"/>
      <c r="AL20" s="36"/>
      <c r="AM20" s="37"/>
      <c r="AN20" s="35"/>
      <c r="AO20" s="45"/>
      <c r="AP20" s="36"/>
      <c r="AQ20" s="37"/>
      <c r="AR20" s="35"/>
      <c r="AS20" s="45"/>
      <c r="AT20" s="36"/>
      <c r="AU20" s="37"/>
      <c r="AV20" s="35"/>
      <c r="AW20" s="45"/>
      <c r="AX20" s="36"/>
      <c r="AY20" s="37"/>
      <c r="AZ20" s="36"/>
    </row>
    <row r="21" spans="1:52" ht="14.4" customHeight="1">
      <c r="A21" s="693"/>
      <c r="B21" s="682"/>
      <c r="C21" s="556">
        <f>三菜!H11</f>
        <v>0</v>
      </c>
      <c r="D21" s="556"/>
      <c r="E21" s="556"/>
      <c r="F21" s="655">
        <f>三菜!I11</f>
        <v>0</v>
      </c>
      <c r="G21" s="655"/>
      <c r="H21" s="240">
        <f>三菜!J11</f>
        <v>0</v>
      </c>
      <c r="I21" s="682"/>
      <c r="J21" s="612">
        <f>三菜!H20</f>
        <v>0</v>
      </c>
      <c r="K21" s="612"/>
      <c r="L21" s="612"/>
      <c r="M21" s="655">
        <f>三菜!I20</f>
        <v>0</v>
      </c>
      <c r="N21" s="655"/>
      <c r="O21" s="240">
        <f>三菜!J20</f>
        <v>0</v>
      </c>
      <c r="P21" s="682"/>
      <c r="Q21" s="612">
        <f>三菜!H29</f>
        <v>0</v>
      </c>
      <c r="R21" s="612"/>
      <c r="S21" s="612"/>
      <c r="T21" s="655">
        <f>三菜!I29</f>
        <v>0</v>
      </c>
      <c r="U21" s="655"/>
      <c r="V21" s="240">
        <f>三菜!J29</f>
        <v>0</v>
      </c>
      <c r="W21" s="682"/>
      <c r="X21" s="612">
        <f>三菜!H38</f>
        <v>0</v>
      </c>
      <c r="Y21" s="612"/>
      <c r="Z21" s="612"/>
      <c r="AA21" s="655">
        <f>三菜!I38</f>
        <v>0</v>
      </c>
      <c r="AB21" s="655"/>
      <c r="AC21" s="241">
        <f>三菜!J38</f>
        <v>0</v>
      </c>
      <c r="AD21" s="682"/>
      <c r="AE21" s="612">
        <f>三菜!H47</f>
        <v>0</v>
      </c>
      <c r="AF21" s="612"/>
      <c r="AG21" s="612"/>
      <c r="AH21" s="655">
        <f>三菜!I47</f>
        <v>0</v>
      </c>
      <c r="AI21" s="655"/>
      <c r="AJ21" s="241">
        <f>三菜!J47</f>
        <v>0</v>
      </c>
      <c r="AK21" s="47"/>
      <c r="AL21" s="36"/>
      <c r="AM21" s="37"/>
      <c r="AN21" s="35"/>
      <c r="AO21" s="45"/>
      <c r="AP21" s="36"/>
      <c r="AQ21" s="37"/>
      <c r="AR21" s="35"/>
      <c r="AS21" s="45"/>
      <c r="AT21" s="36"/>
      <c r="AU21" s="37"/>
      <c r="AV21" s="35"/>
      <c r="AW21" s="45"/>
      <c r="AX21" s="36"/>
      <c r="AY21" s="37"/>
      <c r="AZ21" s="36"/>
    </row>
    <row r="22" spans="1:52" ht="14.4" customHeight="1">
      <c r="A22" s="694"/>
      <c r="B22" s="682"/>
      <c r="C22" s="556">
        <f>三菜!H12</f>
        <v>0</v>
      </c>
      <c r="D22" s="556"/>
      <c r="E22" s="556"/>
      <c r="F22" s="655">
        <f>三菜!I12</f>
        <v>0</v>
      </c>
      <c r="G22" s="655"/>
      <c r="H22" s="240">
        <f>三菜!J12</f>
        <v>0</v>
      </c>
      <c r="I22" s="682"/>
      <c r="J22" s="612">
        <f>三菜!H21</f>
        <v>0</v>
      </c>
      <c r="K22" s="612"/>
      <c r="L22" s="612"/>
      <c r="M22" s="655">
        <f>三菜!I21</f>
        <v>0</v>
      </c>
      <c r="N22" s="655"/>
      <c r="O22" s="240">
        <f>三菜!J21</f>
        <v>0</v>
      </c>
      <c r="P22" s="682"/>
      <c r="Q22" s="612">
        <f>三菜!H30</f>
        <v>0</v>
      </c>
      <c r="R22" s="612"/>
      <c r="S22" s="612"/>
      <c r="T22" s="655">
        <f>三菜!I30</f>
        <v>0</v>
      </c>
      <c r="U22" s="655"/>
      <c r="V22" s="240">
        <f>三菜!J30</f>
        <v>0</v>
      </c>
      <c r="W22" s="682"/>
      <c r="X22" s="612">
        <f>三菜!H39</f>
        <v>0</v>
      </c>
      <c r="Y22" s="612"/>
      <c r="Z22" s="612"/>
      <c r="AA22" s="655">
        <f>三菜!I39</f>
        <v>0</v>
      </c>
      <c r="AB22" s="655"/>
      <c r="AC22" s="241">
        <f>三菜!J39</f>
        <v>0</v>
      </c>
      <c r="AD22" s="682"/>
      <c r="AE22" s="612">
        <f>三菜!H48</f>
        <v>0</v>
      </c>
      <c r="AF22" s="612"/>
      <c r="AG22" s="612"/>
      <c r="AH22" s="655">
        <f>三菜!I48</f>
        <v>0</v>
      </c>
      <c r="AI22" s="655"/>
      <c r="AJ22" s="241">
        <f>三菜!J48</f>
        <v>0</v>
      </c>
      <c r="AK22" s="47"/>
      <c r="AL22" s="36"/>
      <c r="AM22" s="37"/>
      <c r="AN22" s="35"/>
      <c r="AO22" s="45"/>
      <c r="AP22" s="36"/>
      <c r="AQ22" s="37"/>
      <c r="AR22" s="35"/>
      <c r="AS22" s="45"/>
      <c r="AT22" s="36"/>
      <c r="AU22" s="37"/>
      <c r="AV22" s="35"/>
      <c r="AW22" s="45"/>
      <c r="AX22" s="36"/>
      <c r="AY22" s="37"/>
      <c r="AZ22" s="36"/>
    </row>
    <row r="23" spans="1:52" ht="14.4" customHeight="1">
      <c r="A23" s="699" t="s">
        <v>151</v>
      </c>
      <c r="B23" s="682" t="str">
        <f>三菜!K4</f>
        <v>炒油菜</v>
      </c>
      <c r="C23" s="556" t="str">
        <f>三菜!K5</f>
        <v>油菜(切)</v>
      </c>
      <c r="D23" s="556"/>
      <c r="E23" s="556"/>
      <c r="F23" s="654">
        <f>三菜!L5</f>
        <v>17</v>
      </c>
      <c r="G23" s="654"/>
      <c r="H23" s="450" t="str">
        <f>三菜!M5</f>
        <v>Kg</v>
      </c>
      <c r="I23" s="682" t="str">
        <f>三菜!K13</f>
        <v>炒高麗菜</v>
      </c>
      <c r="J23" s="556" t="str">
        <f>三菜!K14</f>
        <v>高麗菜(切片)</v>
      </c>
      <c r="K23" s="556"/>
      <c r="L23" s="556"/>
      <c r="M23" s="654">
        <f>三菜!L14</f>
        <v>17</v>
      </c>
      <c r="N23" s="654"/>
      <c r="O23" s="450" t="str">
        <f>三菜!M14</f>
        <v>Kg</v>
      </c>
      <c r="P23" s="682">
        <f>三菜!K22</f>
        <v>0</v>
      </c>
      <c r="Q23" s="556">
        <f>三菜!K23</f>
        <v>0</v>
      </c>
      <c r="R23" s="556"/>
      <c r="S23" s="556"/>
      <c r="T23" s="654">
        <f>三菜!L23</f>
        <v>0</v>
      </c>
      <c r="U23" s="654"/>
      <c r="V23" s="450">
        <f>三菜!M23</f>
        <v>0</v>
      </c>
      <c r="W23" s="682" t="str">
        <f>三菜!K31</f>
        <v>鐵板鮮蔬</v>
      </c>
      <c r="X23" s="556" t="str">
        <f>三菜!K32</f>
        <v>豆芽菜</v>
      </c>
      <c r="Y23" s="556"/>
      <c r="Z23" s="556"/>
      <c r="AA23" s="654">
        <f>三菜!L32</f>
        <v>16</v>
      </c>
      <c r="AB23" s="654"/>
      <c r="AC23" s="450" t="str">
        <f>三菜!M32</f>
        <v>Kg</v>
      </c>
      <c r="AD23" s="682" t="str">
        <f>三菜!K40</f>
        <v>炒高麗菜</v>
      </c>
      <c r="AE23" s="556" t="str">
        <f>三菜!K41</f>
        <v>高麗菜(切片)</v>
      </c>
      <c r="AF23" s="556"/>
      <c r="AG23" s="556"/>
      <c r="AH23" s="654">
        <f>三菜!L41</f>
        <v>17</v>
      </c>
      <c r="AI23" s="654"/>
      <c r="AJ23" s="451" t="str">
        <f>三菜!M41</f>
        <v>Kg</v>
      </c>
      <c r="AK23" s="45"/>
      <c r="AL23" s="36"/>
      <c r="AM23" s="37"/>
      <c r="AN23" s="35"/>
      <c r="AO23" s="46"/>
      <c r="AP23" s="36"/>
      <c r="AQ23" s="37"/>
      <c r="AR23" s="35"/>
      <c r="AS23" s="45"/>
      <c r="AT23" s="36"/>
      <c r="AU23" s="37"/>
      <c r="AV23" s="35"/>
      <c r="AW23" s="45"/>
      <c r="AX23" s="36"/>
      <c r="AY23" s="37"/>
      <c r="AZ23" s="36"/>
    </row>
    <row r="24" spans="1:52" ht="14.4" customHeight="1">
      <c r="A24" s="693"/>
      <c r="B24" s="682"/>
      <c r="C24" s="556" t="str">
        <f>三菜!K6</f>
        <v>薑絲</v>
      </c>
      <c r="D24" s="556"/>
      <c r="E24" s="556"/>
      <c r="F24" s="655">
        <f>三菜!L6</f>
        <v>0.2</v>
      </c>
      <c r="G24" s="655"/>
      <c r="H24" s="240" t="str">
        <f>三菜!M6</f>
        <v>Kg</v>
      </c>
      <c r="I24" s="682"/>
      <c r="J24" s="556" t="str">
        <f>三菜!K15</f>
        <v>蒜末</v>
      </c>
      <c r="K24" s="556"/>
      <c r="L24" s="556"/>
      <c r="M24" s="655">
        <f>三菜!L15</f>
        <v>0.2</v>
      </c>
      <c r="N24" s="655"/>
      <c r="O24" s="240" t="str">
        <f>三菜!M15</f>
        <v>Kg</v>
      </c>
      <c r="P24" s="682"/>
      <c r="Q24" s="556">
        <f>三菜!K24</f>
        <v>0</v>
      </c>
      <c r="R24" s="556"/>
      <c r="S24" s="556"/>
      <c r="T24" s="655">
        <f>三菜!L24</f>
        <v>0</v>
      </c>
      <c r="U24" s="655"/>
      <c r="V24" s="240">
        <f>三菜!M24</f>
        <v>0</v>
      </c>
      <c r="W24" s="682"/>
      <c r="X24" s="556" t="str">
        <f>三菜!K33</f>
        <v>韭菜段</v>
      </c>
      <c r="Y24" s="556"/>
      <c r="Z24" s="556"/>
      <c r="AA24" s="655">
        <f>三菜!L33</f>
        <v>0.7</v>
      </c>
      <c r="AB24" s="655"/>
      <c r="AC24" s="240" t="str">
        <f>三菜!M33</f>
        <v>Kg</v>
      </c>
      <c r="AD24" s="682"/>
      <c r="AE24" s="556" t="str">
        <f>三菜!K42</f>
        <v>蒜末</v>
      </c>
      <c r="AF24" s="556"/>
      <c r="AG24" s="556"/>
      <c r="AH24" s="655">
        <f>三菜!L42</f>
        <v>0.2</v>
      </c>
      <c r="AI24" s="655"/>
      <c r="AJ24" s="241" t="str">
        <f>三菜!M42</f>
        <v>Kg</v>
      </c>
      <c r="AK24" s="47"/>
      <c r="AL24" s="36"/>
      <c r="AM24" s="37"/>
      <c r="AN24" s="35"/>
      <c r="AO24" s="46"/>
      <c r="AP24" s="36"/>
      <c r="AQ24" s="37"/>
      <c r="AR24" s="35"/>
      <c r="AS24" s="45"/>
      <c r="AT24" s="36"/>
      <c r="AU24" s="37"/>
      <c r="AV24" s="35"/>
      <c r="AW24" s="45"/>
      <c r="AX24" s="36"/>
      <c r="AY24" s="37"/>
      <c r="AZ24" s="36"/>
    </row>
    <row r="25" spans="1:52" ht="14.4" customHeight="1">
      <c r="A25" s="693"/>
      <c r="B25" s="682"/>
      <c r="C25" s="556">
        <f>三菜!K7</f>
        <v>0</v>
      </c>
      <c r="D25" s="556"/>
      <c r="E25" s="556"/>
      <c r="F25" s="655">
        <f>三菜!L7</f>
        <v>0</v>
      </c>
      <c r="G25" s="655"/>
      <c r="H25" s="240">
        <f>三菜!M7</f>
        <v>0</v>
      </c>
      <c r="I25" s="682"/>
      <c r="J25" s="556">
        <f>三菜!K16</f>
        <v>0</v>
      </c>
      <c r="K25" s="556"/>
      <c r="L25" s="556"/>
      <c r="M25" s="655">
        <f>三菜!L16</f>
        <v>0</v>
      </c>
      <c r="N25" s="655"/>
      <c r="O25" s="240">
        <f>三菜!M16</f>
        <v>0</v>
      </c>
      <c r="P25" s="682"/>
      <c r="Q25" s="556">
        <f>三菜!K25</f>
        <v>0</v>
      </c>
      <c r="R25" s="556"/>
      <c r="S25" s="556"/>
      <c r="T25" s="655">
        <f>三菜!L25</f>
        <v>0</v>
      </c>
      <c r="U25" s="655"/>
      <c r="V25" s="240">
        <f>三菜!M25</f>
        <v>0</v>
      </c>
      <c r="W25" s="682"/>
      <c r="X25" s="556" t="str">
        <f>三菜!K34</f>
        <v>蒜末</v>
      </c>
      <c r="Y25" s="556"/>
      <c r="Z25" s="556"/>
      <c r="AA25" s="655">
        <f>三菜!L34</f>
        <v>0.2</v>
      </c>
      <c r="AB25" s="655"/>
      <c r="AC25" s="240" t="str">
        <f>三菜!M34</f>
        <v>Kg</v>
      </c>
      <c r="AD25" s="682"/>
      <c r="AE25" s="556">
        <f>三菜!K43</f>
        <v>0</v>
      </c>
      <c r="AF25" s="556"/>
      <c r="AG25" s="556"/>
      <c r="AH25" s="655">
        <f>三菜!L43</f>
        <v>0</v>
      </c>
      <c r="AI25" s="655"/>
      <c r="AJ25" s="241">
        <f>三菜!M43</f>
        <v>0</v>
      </c>
      <c r="AK25" s="47"/>
      <c r="AL25" s="36"/>
      <c r="AM25" s="37"/>
      <c r="AN25" s="35"/>
      <c r="AO25" s="46"/>
      <c r="AP25" s="36"/>
      <c r="AQ25" s="37"/>
      <c r="AR25" s="35"/>
      <c r="AS25" s="45"/>
      <c r="AT25" s="36"/>
      <c r="AU25" s="37"/>
      <c r="AV25" s="35"/>
      <c r="AW25" s="45"/>
      <c r="AX25" s="36"/>
      <c r="AY25" s="37"/>
      <c r="AZ25" s="36"/>
    </row>
    <row r="26" spans="1:52" ht="14.4" customHeight="1">
      <c r="A26" s="693"/>
      <c r="B26" s="682"/>
      <c r="C26" s="556">
        <f>三菜!K8</f>
        <v>0</v>
      </c>
      <c r="D26" s="556"/>
      <c r="E26" s="556"/>
      <c r="F26" s="655">
        <f>三菜!L8</f>
        <v>0</v>
      </c>
      <c r="G26" s="655"/>
      <c r="H26" s="240">
        <f>三菜!M8</f>
        <v>0</v>
      </c>
      <c r="I26" s="682"/>
      <c r="J26" s="556">
        <f>三菜!K17</f>
        <v>0</v>
      </c>
      <c r="K26" s="556"/>
      <c r="L26" s="556"/>
      <c r="M26" s="655">
        <f>三菜!L17</f>
        <v>0</v>
      </c>
      <c r="N26" s="655"/>
      <c r="O26" s="240">
        <f>三菜!M17</f>
        <v>0</v>
      </c>
      <c r="P26" s="682"/>
      <c r="Q26" s="556">
        <f>三菜!K26</f>
        <v>0</v>
      </c>
      <c r="R26" s="556"/>
      <c r="S26" s="556"/>
      <c r="T26" s="655">
        <f>三菜!L26</f>
        <v>0</v>
      </c>
      <c r="U26" s="655"/>
      <c r="V26" s="240">
        <f>三菜!M26</f>
        <v>0</v>
      </c>
      <c r="W26" s="682"/>
      <c r="X26" s="556">
        <f>三菜!K35</f>
        <v>0</v>
      </c>
      <c r="Y26" s="556"/>
      <c r="Z26" s="556"/>
      <c r="AA26" s="655">
        <f>三菜!L35</f>
        <v>0</v>
      </c>
      <c r="AB26" s="655"/>
      <c r="AC26" s="240">
        <f>三菜!M35</f>
        <v>0</v>
      </c>
      <c r="AD26" s="682"/>
      <c r="AE26" s="556">
        <f>三菜!K44</f>
        <v>0</v>
      </c>
      <c r="AF26" s="556"/>
      <c r="AG26" s="556"/>
      <c r="AH26" s="655">
        <f>三菜!L44</f>
        <v>0</v>
      </c>
      <c r="AI26" s="655"/>
      <c r="AJ26" s="241">
        <f>三菜!M44</f>
        <v>0</v>
      </c>
      <c r="AK26" s="47"/>
      <c r="AL26" s="36"/>
      <c r="AM26" s="37"/>
      <c r="AN26" s="35"/>
      <c r="AO26" s="46"/>
      <c r="AP26" s="36"/>
      <c r="AQ26" s="37"/>
      <c r="AR26" s="35"/>
      <c r="AS26" s="45"/>
      <c r="AT26" s="36"/>
      <c r="AU26" s="37"/>
      <c r="AV26" s="35"/>
      <c r="AW26" s="45"/>
      <c r="AX26" s="36"/>
      <c r="AY26" s="37"/>
      <c r="AZ26" s="36"/>
    </row>
    <row r="27" spans="1:52" ht="14.4" customHeight="1">
      <c r="A27" s="693"/>
      <c r="B27" s="682"/>
      <c r="C27" s="556">
        <f>三菜!K9</f>
        <v>0</v>
      </c>
      <c r="D27" s="556"/>
      <c r="E27" s="556"/>
      <c r="F27" s="655">
        <f>三菜!L9</f>
        <v>0</v>
      </c>
      <c r="G27" s="655"/>
      <c r="H27" s="240">
        <f>三菜!M9</f>
        <v>0</v>
      </c>
      <c r="I27" s="682"/>
      <c r="J27" s="556">
        <f>三菜!K18</f>
        <v>0</v>
      </c>
      <c r="K27" s="556"/>
      <c r="L27" s="556"/>
      <c r="M27" s="655">
        <f>三菜!L18</f>
        <v>0</v>
      </c>
      <c r="N27" s="655"/>
      <c r="O27" s="240">
        <f>三菜!M18</f>
        <v>0</v>
      </c>
      <c r="P27" s="682"/>
      <c r="Q27" s="556">
        <f>三菜!K27</f>
        <v>0</v>
      </c>
      <c r="R27" s="556"/>
      <c r="S27" s="556"/>
      <c r="T27" s="655">
        <f>三菜!L27</f>
        <v>0</v>
      </c>
      <c r="U27" s="655"/>
      <c r="V27" s="240">
        <f>三菜!M27</f>
        <v>0</v>
      </c>
      <c r="W27" s="682"/>
      <c r="X27" s="556">
        <f>三菜!K36</f>
        <v>0</v>
      </c>
      <c r="Y27" s="556"/>
      <c r="Z27" s="556"/>
      <c r="AA27" s="655">
        <f>三菜!L36</f>
        <v>0</v>
      </c>
      <c r="AB27" s="655"/>
      <c r="AC27" s="240">
        <f>三菜!M36</f>
        <v>0</v>
      </c>
      <c r="AD27" s="682"/>
      <c r="AE27" s="556">
        <f>三菜!K45</f>
        <v>0</v>
      </c>
      <c r="AF27" s="556"/>
      <c r="AG27" s="556"/>
      <c r="AH27" s="655">
        <f>三菜!L45</f>
        <v>0</v>
      </c>
      <c r="AI27" s="655"/>
      <c r="AJ27" s="241">
        <f>三菜!M45</f>
        <v>0</v>
      </c>
      <c r="AK27" s="47"/>
      <c r="AL27" s="36"/>
      <c r="AM27" s="37"/>
      <c r="AN27" s="35"/>
      <c r="AO27" s="46"/>
      <c r="AP27" s="36"/>
      <c r="AQ27" s="37"/>
      <c r="AR27" s="35"/>
      <c r="AS27" s="45"/>
      <c r="AT27" s="36"/>
      <c r="AU27" s="37"/>
      <c r="AV27" s="35"/>
      <c r="AW27" s="45"/>
      <c r="AX27" s="36"/>
      <c r="AY27" s="37"/>
      <c r="AZ27" s="36"/>
    </row>
    <row r="28" spans="1:52" ht="14.4" customHeight="1">
      <c r="A28" s="693"/>
      <c r="B28" s="682"/>
      <c r="C28" s="556">
        <f>三菜!K10</f>
        <v>0</v>
      </c>
      <c r="D28" s="556"/>
      <c r="E28" s="556"/>
      <c r="F28" s="655">
        <f>三菜!L10</f>
        <v>0</v>
      </c>
      <c r="G28" s="655"/>
      <c r="H28" s="240">
        <f>三菜!M10</f>
        <v>0</v>
      </c>
      <c r="I28" s="682"/>
      <c r="J28" s="556">
        <f>三菜!K19</f>
        <v>0</v>
      </c>
      <c r="K28" s="556"/>
      <c r="L28" s="556"/>
      <c r="M28" s="655">
        <f>三菜!L19</f>
        <v>0</v>
      </c>
      <c r="N28" s="655"/>
      <c r="O28" s="240">
        <f>三菜!M19</f>
        <v>0</v>
      </c>
      <c r="P28" s="682"/>
      <c r="Q28" s="556">
        <f>三菜!K28</f>
        <v>0</v>
      </c>
      <c r="R28" s="556"/>
      <c r="S28" s="556"/>
      <c r="T28" s="655">
        <f>三菜!L28</f>
        <v>0</v>
      </c>
      <c r="U28" s="655"/>
      <c r="V28" s="240">
        <f>三菜!M28</f>
        <v>0</v>
      </c>
      <c r="W28" s="682"/>
      <c r="X28" s="556">
        <f>三菜!K37</f>
        <v>0</v>
      </c>
      <c r="Y28" s="556"/>
      <c r="Z28" s="556"/>
      <c r="AA28" s="655">
        <f>三菜!L37</f>
        <v>0</v>
      </c>
      <c r="AB28" s="655"/>
      <c r="AC28" s="240">
        <f>三菜!M37</f>
        <v>0</v>
      </c>
      <c r="AD28" s="682"/>
      <c r="AE28" s="556">
        <f>三菜!K46</f>
        <v>0</v>
      </c>
      <c r="AF28" s="556"/>
      <c r="AG28" s="556"/>
      <c r="AH28" s="655">
        <f>三菜!L46</f>
        <v>0</v>
      </c>
      <c r="AI28" s="655"/>
      <c r="AJ28" s="241">
        <f>三菜!M46</f>
        <v>0</v>
      </c>
      <c r="AK28" s="47"/>
      <c r="AL28" s="36"/>
      <c r="AM28" s="37"/>
      <c r="AN28" s="35"/>
      <c r="AO28" s="46"/>
      <c r="AP28" s="36"/>
      <c r="AQ28" s="37"/>
      <c r="AR28" s="35"/>
      <c r="AS28" s="45"/>
      <c r="AT28" s="36"/>
      <c r="AU28" s="37"/>
      <c r="AV28" s="35"/>
      <c r="AW28" s="45"/>
      <c r="AX28" s="36"/>
      <c r="AY28" s="37"/>
      <c r="AZ28" s="36"/>
    </row>
    <row r="29" spans="1:52" ht="14.4" customHeight="1">
      <c r="A29" s="693"/>
      <c r="B29" s="682"/>
      <c r="C29" s="556">
        <f>三菜!K11</f>
        <v>0</v>
      </c>
      <c r="D29" s="556"/>
      <c r="E29" s="556"/>
      <c r="F29" s="655">
        <f>三菜!L11</f>
        <v>0</v>
      </c>
      <c r="G29" s="655"/>
      <c r="H29" s="240">
        <f>三菜!M11</f>
        <v>0</v>
      </c>
      <c r="I29" s="682"/>
      <c r="J29" s="556">
        <f>三菜!K20</f>
        <v>0</v>
      </c>
      <c r="K29" s="556"/>
      <c r="L29" s="556"/>
      <c r="M29" s="655">
        <f>三菜!L20</f>
        <v>0</v>
      </c>
      <c r="N29" s="655"/>
      <c r="O29" s="240">
        <f>三菜!M20</f>
        <v>0</v>
      </c>
      <c r="P29" s="682"/>
      <c r="Q29" s="556">
        <f>三菜!K29</f>
        <v>0</v>
      </c>
      <c r="R29" s="556"/>
      <c r="S29" s="556"/>
      <c r="T29" s="655">
        <f>三菜!L29</f>
        <v>0</v>
      </c>
      <c r="U29" s="655"/>
      <c r="V29" s="240">
        <f>三菜!M29</f>
        <v>0</v>
      </c>
      <c r="W29" s="682"/>
      <c r="X29" s="556">
        <f>三菜!K38</f>
        <v>0</v>
      </c>
      <c r="Y29" s="556"/>
      <c r="Z29" s="556"/>
      <c r="AA29" s="655">
        <f>三菜!L38</f>
        <v>0</v>
      </c>
      <c r="AB29" s="655"/>
      <c r="AC29" s="240">
        <f>三菜!M38</f>
        <v>0</v>
      </c>
      <c r="AD29" s="682"/>
      <c r="AE29" s="556">
        <f>三菜!K47</f>
        <v>0</v>
      </c>
      <c r="AF29" s="556"/>
      <c r="AG29" s="556"/>
      <c r="AH29" s="655">
        <f>三菜!L47</f>
        <v>0</v>
      </c>
      <c r="AI29" s="655"/>
      <c r="AJ29" s="241">
        <f>三菜!M47</f>
        <v>0</v>
      </c>
      <c r="AK29" s="47"/>
      <c r="AL29" s="36"/>
      <c r="AM29" s="37"/>
      <c r="AN29" s="35"/>
      <c r="AO29" s="46"/>
      <c r="AP29" s="36"/>
      <c r="AQ29" s="37"/>
      <c r="AR29" s="35"/>
      <c r="AS29" s="45"/>
      <c r="AT29" s="36"/>
      <c r="AU29" s="37"/>
      <c r="AV29" s="35"/>
      <c r="AW29" s="45"/>
      <c r="AX29" s="36"/>
      <c r="AY29" s="37"/>
      <c r="AZ29" s="36"/>
    </row>
    <row r="30" spans="1:52" ht="14.4" customHeight="1">
      <c r="A30" s="694"/>
      <c r="B30" s="682"/>
      <c r="C30" s="556">
        <f>三菜!K12</f>
        <v>0</v>
      </c>
      <c r="D30" s="556"/>
      <c r="E30" s="556"/>
      <c r="F30" s="655">
        <f>三菜!L12</f>
        <v>0</v>
      </c>
      <c r="G30" s="655"/>
      <c r="H30" s="240">
        <f>三菜!M12</f>
        <v>0</v>
      </c>
      <c r="I30" s="682"/>
      <c r="J30" s="556">
        <f>三菜!K21</f>
        <v>0</v>
      </c>
      <c r="K30" s="556"/>
      <c r="L30" s="556"/>
      <c r="M30" s="655">
        <f>三菜!L21</f>
        <v>0</v>
      </c>
      <c r="N30" s="655"/>
      <c r="O30" s="240">
        <f>三菜!M21</f>
        <v>0</v>
      </c>
      <c r="P30" s="682"/>
      <c r="Q30" s="556">
        <f>三菜!K30</f>
        <v>0</v>
      </c>
      <c r="R30" s="556"/>
      <c r="S30" s="556"/>
      <c r="T30" s="655">
        <f>三菜!L30</f>
        <v>0</v>
      </c>
      <c r="U30" s="655"/>
      <c r="V30" s="240">
        <f>三菜!M30</f>
        <v>0</v>
      </c>
      <c r="W30" s="682"/>
      <c r="X30" s="556">
        <f>三菜!K39</f>
        <v>0</v>
      </c>
      <c r="Y30" s="556"/>
      <c r="Z30" s="556"/>
      <c r="AA30" s="655">
        <f>三菜!L39</f>
        <v>0</v>
      </c>
      <c r="AB30" s="655"/>
      <c r="AC30" s="240">
        <f>三菜!M39</f>
        <v>0</v>
      </c>
      <c r="AD30" s="682"/>
      <c r="AE30" s="556">
        <f>三菜!K48</f>
        <v>0</v>
      </c>
      <c r="AF30" s="556"/>
      <c r="AG30" s="556"/>
      <c r="AH30" s="655">
        <f>三菜!L48</f>
        <v>0</v>
      </c>
      <c r="AI30" s="655"/>
      <c r="AJ30" s="241">
        <f>三菜!M48</f>
        <v>0</v>
      </c>
      <c r="AK30" s="47"/>
      <c r="AL30" s="36"/>
      <c r="AM30" s="37"/>
      <c r="AN30" s="35"/>
      <c r="AO30" s="46"/>
      <c r="AP30" s="36"/>
      <c r="AQ30" s="37"/>
      <c r="AR30" s="35"/>
      <c r="AS30" s="45"/>
      <c r="AT30" s="36"/>
      <c r="AU30" s="37"/>
      <c r="AV30" s="35"/>
      <c r="AW30" s="45"/>
      <c r="AX30" s="36"/>
      <c r="AY30" s="37"/>
      <c r="AZ30" s="36"/>
    </row>
    <row r="31" spans="1:52" ht="14.4" customHeight="1">
      <c r="A31" s="699" t="s">
        <v>152</v>
      </c>
      <c r="B31" s="700" t="str">
        <f>三菜!N4</f>
        <v>玉米蛋花濃湯</v>
      </c>
      <c r="C31" s="612" t="str">
        <f>三菜!N5</f>
        <v>蛋(10粒/盒/約0.6k)</v>
      </c>
      <c r="D31" s="612"/>
      <c r="E31" s="612"/>
      <c r="F31" s="655">
        <f>三菜!O5</f>
        <v>5</v>
      </c>
      <c r="G31" s="655"/>
      <c r="H31" s="240" t="str">
        <f>三菜!P5</f>
        <v>盒</v>
      </c>
      <c r="I31" s="700" t="str">
        <f>三菜!N13</f>
        <v>榨菜肉絲湯</v>
      </c>
      <c r="J31" s="612" t="str">
        <f>三菜!N14</f>
        <v>榨菜絲</v>
      </c>
      <c r="K31" s="612"/>
      <c r="L31" s="612"/>
      <c r="M31" s="655">
        <f>三菜!O14</f>
        <v>6</v>
      </c>
      <c r="N31" s="655"/>
      <c r="O31" s="240" t="str">
        <f>三菜!P14</f>
        <v>Kg</v>
      </c>
      <c r="P31" s="700">
        <f>三菜!N22</f>
        <v>0</v>
      </c>
      <c r="Q31" s="612">
        <f>三菜!N23</f>
        <v>0</v>
      </c>
      <c r="R31" s="612"/>
      <c r="S31" s="612"/>
      <c r="T31" s="655">
        <f>三菜!O23</f>
        <v>0</v>
      </c>
      <c r="U31" s="655"/>
      <c r="V31" s="240">
        <f>三菜!P23</f>
        <v>0</v>
      </c>
      <c r="W31" s="700" t="str">
        <f>三菜!N31</f>
        <v>蘿蔔湯</v>
      </c>
      <c r="X31" s="612" t="str">
        <f>三菜!N32</f>
        <v>白蘿蔔中丁</v>
      </c>
      <c r="Y31" s="612"/>
      <c r="Z31" s="612"/>
      <c r="AA31" s="655">
        <f>三菜!O32</f>
        <v>9</v>
      </c>
      <c r="AB31" s="655"/>
      <c r="AC31" s="240" t="str">
        <f>三菜!P32</f>
        <v>Kg</v>
      </c>
      <c r="AD31" s="700" t="str">
        <f>三菜!N40</f>
        <v>紅豆湯(提早送</v>
      </c>
      <c r="AE31" s="612" t="str">
        <f>三菜!N41</f>
        <v>紅豆</v>
      </c>
      <c r="AF31" s="612"/>
      <c r="AG31" s="612"/>
      <c r="AH31" s="655">
        <f>三菜!O41</f>
        <v>0</v>
      </c>
      <c r="AI31" s="655"/>
      <c r="AJ31" s="241" t="str">
        <f>三菜!P41</f>
        <v>Kg</v>
      </c>
      <c r="AK31" s="45"/>
      <c r="AL31" s="36"/>
      <c r="AM31" s="37"/>
      <c r="AN31" s="35"/>
      <c r="AO31" s="46"/>
      <c r="AP31" s="36"/>
      <c r="AQ31" s="37"/>
      <c r="AR31" s="35"/>
      <c r="AS31" s="45"/>
      <c r="AT31" s="38"/>
      <c r="AU31" s="37"/>
      <c r="AV31" s="35"/>
      <c r="AW31" s="45"/>
      <c r="AX31" s="39"/>
      <c r="AY31" s="37"/>
      <c r="AZ31" s="36"/>
    </row>
    <row r="32" spans="1:52" ht="14.4" customHeight="1">
      <c r="A32" s="693"/>
      <c r="B32" s="682"/>
      <c r="C32" s="556" t="str">
        <f>三菜!N6</f>
        <v>玉米粒</v>
      </c>
      <c r="D32" s="556"/>
      <c r="E32" s="556"/>
      <c r="F32" s="655">
        <f>三菜!O6</f>
        <v>3</v>
      </c>
      <c r="G32" s="655"/>
      <c r="H32" s="240" t="str">
        <f>三菜!P6</f>
        <v>Kg</v>
      </c>
      <c r="I32" s="682"/>
      <c r="J32" s="556" t="str">
        <f>三菜!N15</f>
        <v>肉絲*溫</v>
      </c>
      <c r="K32" s="556"/>
      <c r="L32" s="556"/>
      <c r="M32" s="655">
        <f>三菜!O15</f>
        <v>2</v>
      </c>
      <c r="N32" s="655"/>
      <c r="O32" s="240" t="str">
        <f>三菜!P15</f>
        <v>Kg</v>
      </c>
      <c r="P32" s="682"/>
      <c r="Q32" s="556">
        <f>三菜!N24</f>
        <v>0</v>
      </c>
      <c r="R32" s="556"/>
      <c r="S32" s="556"/>
      <c r="T32" s="655">
        <f>三菜!O24</f>
        <v>0</v>
      </c>
      <c r="U32" s="655"/>
      <c r="V32" s="240">
        <f>三菜!P24</f>
        <v>0</v>
      </c>
      <c r="W32" s="682"/>
      <c r="X32" s="556" t="str">
        <f>三菜!N33</f>
        <v>豬大骨*溫</v>
      </c>
      <c r="Y32" s="556"/>
      <c r="Z32" s="556"/>
      <c r="AA32" s="655">
        <f>三菜!O33</f>
        <v>1</v>
      </c>
      <c r="AB32" s="655"/>
      <c r="AC32" s="240" t="str">
        <f>三菜!P33</f>
        <v>Kg</v>
      </c>
      <c r="AD32" s="682"/>
      <c r="AE32" s="556">
        <f>三菜!N42</f>
        <v>0</v>
      </c>
      <c r="AF32" s="556"/>
      <c r="AG32" s="556"/>
      <c r="AH32" s="655">
        <f>三菜!O42</f>
        <v>0</v>
      </c>
      <c r="AI32" s="655"/>
      <c r="AJ32" s="241">
        <f>三菜!P42</f>
        <v>0</v>
      </c>
      <c r="AK32" s="47"/>
      <c r="AL32" s="36"/>
      <c r="AM32" s="37"/>
      <c r="AN32" s="35"/>
      <c r="AO32" s="46"/>
      <c r="AP32" s="36"/>
      <c r="AQ32" s="37"/>
      <c r="AR32" s="35"/>
      <c r="AS32" s="45"/>
      <c r="AT32" s="38"/>
      <c r="AU32" s="37"/>
      <c r="AV32" s="35"/>
      <c r="AW32" s="45"/>
      <c r="AX32" s="36"/>
      <c r="AY32" s="37"/>
      <c r="AZ32" s="36"/>
    </row>
    <row r="33" spans="1:52" ht="14.4" customHeight="1">
      <c r="A33" s="693"/>
      <c r="B33" s="682"/>
      <c r="C33" s="556" t="str">
        <f>三菜!N7</f>
        <v>豬大骨*溫</v>
      </c>
      <c r="D33" s="556"/>
      <c r="E33" s="556"/>
      <c r="F33" s="655">
        <f>三菜!O7</f>
        <v>2</v>
      </c>
      <c r="G33" s="655"/>
      <c r="H33" s="240" t="str">
        <f>三菜!P7</f>
        <v>Kg</v>
      </c>
      <c r="I33" s="682"/>
      <c r="J33" s="556" t="str">
        <f>三菜!N16</f>
        <v>薑絲</v>
      </c>
      <c r="K33" s="556"/>
      <c r="L33" s="556"/>
      <c r="M33" s="655">
        <f>三菜!O16</f>
        <v>0.3</v>
      </c>
      <c r="N33" s="655"/>
      <c r="O33" s="240" t="str">
        <f>三菜!P16</f>
        <v>Kg</v>
      </c>
      <c r="P33" s="682"/>
      <c r="Q33" s="556">
        <f>三菜!N25</f>
        <v>0</v>
      </c>
      <c r="R33" s="556"/>
      <c r="S33" s="556"/>
      <c r="T33" s="655">
        <f>三菜!O25</f>
        <v>0</v>
      </c>
      <c r="U33" s="655"/>
      <c r="V33" s="240">
        <f>三菜!P25</f>
        <v>0</v>
      </c>
      <c r="W33" s="682"/>
      <c r="X33" s="556" t="str">
        <f>三菜!N34</f>
        <v>芹菜珠</v>
      </c>
      <c r="Y33" s="556"/>
      <c r="Z33" s="556"/>
      <c r="AA33" s="655">
        <f>三菜!O34</f>
        <v>0.2</v>
      </c>
      <c r="AB33" s="655"/>
      <c r="AC33" s="240" t="str">
        <f>三菜!P34</f>
        <v>Kg</v>
      </c>
      <c r="AD33" s="682"/>
      <c r="AE33" s="556">
        <f>三菜!N43</f>
        <v>0</v>
      </c>
      <c r="AF33" s="556"/>
      <c r="AG33" s="556"/>
      <c r="AH33" s="655">
        <f>三菜!O43</f>
        <v>0</v>
      </c>
      <c r="AI33" s="655"/>
      <c r="AJ33" s="241">
        <f>三菜!P43</f>
        <v>0</v>
      </c>
      <c r="AK33" s="47"/>
      <c r="AL33" s="36"/>
      <c r="AM33" s="37"/>
      <c r="AN33" s="35"/>
      <c r="AO33" s="46"/>
      <c r="AP33" s="36"/>
      <c r="AQ33" s="37"/>
      <c r="AR33" s="35"/>
      <c r="AS33" s="45"/>
      <c r="AT33" s="38"/>
      <c r="AU33" s="37"/>
      <c r="AV33" s="35"/>
      <c r="AW33" s="45"/>
      <c r="AX33" s="36"/>
      <c r="AY33" s="37"/>
      <c r="AZ33" s="36"/>
    </row>
    <row r="34" spans="1:52" ht="14.4" customHeight="1">
      <c r="A34" s="693"/>
      <c r="B34" s="682"/>
      <c r="C34" s="556">
        <f>三菜!N8</f>
        <v>0</v>
      </c>
      <c r="D34" s="556"/>
      <c r="E34" s="556"/>
      <c r="F34" s="655">
        <f>三菜!O8</f>
        <v>0</v>
      </c>
      <c r="G34" s="655"/>
      <c r="H34" s="240">
        <f>三菜!P8</f>
        <v>0</v>
      </c>
      <c r="I34" s="682"/>
      <c r="J34" s="556">
        <f>三菜!N17</f>
        <v>0</v>
      </c>
      <c r="K34" s="556"/>
      <c r="L34" s="556"/>
      <c r="M34" s="655">
        <f>三菜!O17</f>
        <v>0</v>
      </c>
      <c r="N34" s="655"/>
      <c r="O34" s="240">
        <f>三菜!P17</f>
        <v>0</v>
      </c>
      <c r="P34" s="682"/>
      <c r="Q34" s="556">
        <f>三菜!N26</f>
        <v>0</v>
      </c>
      <c r="R34" s="556"/>
      <c r="S34" s="556"/>
      <c r="T34" s="655">
        <f>三菜!O26</f>
        <v>0</v>
      </c>
      <c r="U34" s="655"/>
      <c r="V34" s="240">
        <f>三菜!P26</f>
        <v>0</v>
      </c>
      <c r="W34" s="682"/>
      <c r="X34" s="556">
        <f>三菜!N35</f>
        <v>0</v>
      </c>
      <c r="Y34" s="556"/>
      <c r="Z34" s="556"/>
      <c r="AA34" s="655">
        <f>三菜!O35</f>
        <v>0</v>
      </c>
      <c r="AB34" s="655"/>
      <c r="AC34" s="240">
        <f>三菜!P35</f>
        <v>0</v>
      </c>
      <c r="AD34" s="682"/>
      <c r="AE34" s="556">
        <f>三菜!N44</f>
        <v>0</v>
      </c>
      <c r="AF34" s="556"/>
      <c r="AG34" s="556"/>
      <c r="AH34" s="655">
        <f>三菜!O44</f>
        <v>0</v>
      </c>
      <c r="AI34" s="655"/>
      <c r="AJ34" s="241">
        <f>三菜!P44</f>
        <v>0</v>
      </c>
      <c r="AK34" s="47"/>
      <c r="AL34" s="36"/>
      <c r="AM34" s="37"/>
      <c r="AN34" s="35"/>
      <c r="AO34" s="46"/>
      <c r="AP34" s="36"/>
      <c r="AQ34" s="37"/>
      <c r="AR34" s="35"/>
      <c r="AS34" s="45"/>
      <c r="AT34" s="38"/>
      <c r="AU34" s="37"/>
      <c r="AV34" s="35"/>
      <c r="AW34" s="45"/>
      <c r="AX34" s="36"/>
      <c r="AY34" s="37"/>
      <c r="AZ34" s="36"/>
    </row>
    <row r="35" spans="1:52" ht="14.4" customHeight="1">
      <c r="A35" s="693"/>
      <c r="B35" s="682"/>
      <c r="C35" s="556">
        <f>三菜!N9</f>
        <v>0</v>
      </c>
      <c r="D35" s="556"/>
      <c r="E35" s="556"/>
      <c r="F35" s="655">
        <f>三菜!O9</f>
        <v>0</v>
      </c>
      <c r="G35" s="655"/>
      <c r="H35" s="240">
        <f>三菜!P9</f>
        <v>0</v>
      </c>
      <c r="I35" s="682"/>
      <c r="J35" s="556">
        <f>三菜!N18</f>
        <v>0</v>
      </c>
      <c r="K35" s="556"/>
      <c r="L35" s="556"/>
      <c r="M35" s="655">
        <f>三菜!O18</f>
        <v>0</v>
      </c>
      <c r="N35" s="655"/>
      <c r="O35" s="240">
        <f>三菜!P18</f>
        <v>0</v>
      </c>
      <c r="P35" s="682"/>
      <c r="Q35" s="556">
        <f>三菜!N27</f>
        <v>0</v>
      </c>
      <c r="R35" s="556"/>
      <c r="S35" s="556"/>
      <c r="T35" s="655">
        <f>三菜!O27</f>
        <v>0</v>
      </c>
      <c r="U35" s="655"/>
      <c r="V35" s="240">
        <f>三菜!P27</f>
        <v>0</v>
      </c>
      <c r="W35" s="682"/>
      <c r="X35" s="556">
        <f>三菜!N36</f>
        <v>0</v>
      </c>
      <c r="Y35" s="556"/>
      <c r="Z35" s="556"/>
      <c r="AA35" s="655">
        <f>三菜!O36</f>
        <v>0</v>
      </c>
      <c r="AB35" s="655"/>
      <c r="AC35" s="240">
        <f>三菜!P36</f>
        <v>0</v>
      </c>
      <c r="AD35" s="682"/>
      <c r="AE35" s="556">
        <f>三菜!N45</f>
        <v>0</v>
      </c>
      <c r="AF35" s="556"/>
      <c r="AG35" s="556"/>
      <c r="AH35" s="655">
        <f>三菜!O45</f>
        <v>0</v>
      </c>
      <c r="AI35" s="655"/>
      <c r="AJ35" s="241">
        <f>三菜!P45</f>
        <v>0</v>
      </c>
      <c r="AK35" s="47"/>
      <c r="AL35" s="36"/>
      <c r="AM35" s="37"/>
      <c r="AN35" s="35"/>
      <c r="AO35" s="46"/>
      <c r="AP35" s="36"/>
      <c r="AQ35" s="37"/>
      <c r="AR35" s="35"/>
      <c r="AS35" s="45"/>
      <c r="AT35" s="38"/>
      <c r="AU35" s="37"/>
      <c r="AV35" s="35"/>
      <c r="AW35" s="45"/>
      <c r="AX35" s="36"/>
      <c r="AY35" s="37"/>
      <c r="AZ35" s="36"/>
    </row>
    <row r="36" spans="1:52" ht="14.4" customHeight="1">
      <c r="A36" s="693"/>
      <c r="B36" s="682"/>
      <c r="C36" s="556">
        <f>三菜!N10</f>
        <v>0</v>
      </c>
      <c r="D36" s="556"/>
      <c r="E36" s="556"/>
      <c r="F36" s="655">
        <f>三菜!O10</f>
        <v>0</v>
      </c>
      <c r="G36" s="655"/>
      <c r="H36" s="240">
        <f>三菜!P10</f>
        <v>0</v>
      </c>
      <c r="I36" s="682"/>
      <c r="J36" s="556">
        <f>三菜!N19</f>
        <v>0</v>
      </c>
      <c r="K36" s="556"/>
      <c r="L36" s="556"/>
      <c r="M36" s="655">
        <f>三菜!O19</f>
        <v>0</v>
      </c>
      <c r="N36" s="655"/>
      <c r="O36" s="240">
        <f>三菜!P19</f>
        <v>0</v>
      </c>
      <c r="P36" s="682"/>
      <c r="Q36" s="556">
        <f>三菜!N28</f>
        <v>0</v>
      </c>
      <c r="R36" s="556"/>
      <c r="S36" s="556"/>
      <c r="T36" s="655">
        <f>三菜!O28</f>
        <v>0</v>
      </c>
      <c r="U36" s="655"/>
      <c r="V36" s="240">
        <f>三菜!P28</f>
        <v>0</v>
      </c>
      <c r="W36" s="682"/>
      <c r="X36" s="556">
        <f>三菜!N37</f>
        <v>0</v>
      </c>
      <c r="Y36" s="556"/>
      <c r="Z36" s="556"/>
      <c r="AA36" s="655">
        <f>三菜!O37</f>
        <v>0</v>
      </c>
      <c r="AB36" s="655"/>
      <c r="AC36" s="240">
        <f>三菜!P37</f>
        <v>0</v>
      </c>
      <c r="AD36" s="682"/>
      <c r="AE36" s="556">
        <f>三菜!N46</f>
        <v>0</v>
      </c>
      <c r="AF36" s="556"/>
      <c r="AG36" s="556"/>
      <c r="AH36" s="655">
        <f>三菜!O46</f>
        <v>0</v>
      </c>
      <c r="AI36" s="655"/>
      <c r="AJ36" s="241">
        <f>三菜!P46</f>
        <v>0</v>
      </c>
      <c r="AK36" s="47"/>
      <c r="AL36" s="36"/>
      <c r="AM36" s="37"/>
      <c r="AN36" s="35"/>
      <c r="AO36" s="46"/>
      <c r="AP36" s="36"/>
      <c r="AQ36" s="37"/>
      <c r="AR36" s="35"/>
      <c r="AS36" s="45"/>
      <c r="AT36" s="38"/>
      <c r="AU36" s="37"/>
      <c r="AV36" s="35"/>
      <c r="AW36" s="45"/>
      <c r="AX36" s="36"/>
      <c r="AY36" s="37"/>
      <c r="AZ36" s="36"/>
    </row>
    <row r="37" spans="1:52" ht="14.4" customHeight="1">
      <c r="A37" s="693"/>
      <c r="B37" s="682"/>
      <c r="C37" s="556">
        <f>三菜!N11</f>
        <v>0</v>
      </c>
      <c r="D37" s="556"/>
      <c r="E37" s="556"/>
      <c r="F37" s="655">
        <f>三菜!O11</f>
        <v>0</v>
      </c>
      <c r="G37" s="655"/>
      <c r="H37" s="240">
        <f>三菜!P11</f>
        <v>0</v>
      </c>
      <c r="I37" s="682"/>
      <c r="J37" s="556">
        <f>三菜!N20</f>
        <v>0</v>
      </c>
      <c r="K37" s="556"/>
      <c r="L37" s="556"/>
      <c r="M37" s="655">
        <f>三菜!O20</f>
        <v>0</v>
      </c>
      <c r="N37" s="655"/>
      <c r="O37" s="240">
        <f>三菜!P20</f>
        <v>0</v>
      </c>
      <c r="P37" s="682"/>
      <c r="Q37" s="556">
        <f>三菜!N29</f>
        <v>0</v>
      </c>
      <c r="R37" s="556"/>
      <c r="S37" s="556"/>
      <c r="T37" s="655">
        <f>三菜!O29</f>
        <v>0</v>
      </c>
      <c r="U37" s="655"/>
      <c r="V37" s="240">
        <f>三菜!P29</f>
        <v>0</v>
      </c>
      <c r="W37" s="682"/>
      <c r="X37" s="556">
        <f>三菜!N38</f>
        <v>0</v>
      </c>
      <c r="Y37" s="556"/>
      <c r="Z37" s="556"/>
      <c r="AA37" s="655">
        <f>三菜!O38</f>
        <v>0</v>
      </c>
      <c r="AB37" s="655"/>
      <c r="AC37" s="240">
        <f>三菜!P38</f>
        <v>0</v>
      </c>
      <c r="AD37" s="682"/>
      <c r="AE37" s="556">
        <f>三菜!N47</f>
        <v>0</v>
      </c>
      <c r="AF37" s="556"/>
      <c r="AG37" s="556"/>
      <c r="AH37" s="655">
        <f>三菜!O47</f>
        <v>0</v>
      </c>
      <c r="AI37" s="655"/>
      <c r="AJ37" s="241">
        <f>三菜!P47</f>
        <v>0</v>
      </c>
      <c r="AK37" s="47"/>
      <c r="AL37" s="36"/>
      <c r="AM37" s="37"/>
      <c r="AN37" s="35"/>
      <c r="AO37" s="46"/>
      <c r="AP37" s="36"/>
      <c r="AQ37" s="37"/>
      <c r="AR37" s="35"/>
      <c r="AS37" s="45"/>
      <c r="AT37" s="38"/>
      <c r="AU37" s="37"/>
      <c r="AV37" s="35"/>
      <c r="AW37" s="45"/>
      <c r="AX37" s="36"/>
      <c r="AY37" s="37"/>
      <c r="AZ37" s="36"/>
    </row>
    <row r="38" spans="1:52" ht="14.4" customHeight="1">
      <c r="A38" s="694"/>
      <c r="B38" s="682"/>
      <c r="C38" s="556">
        <f>三菜!N12</f>
        <v>0</v>
      </c>
      <c r="D38" s="556"/>
      <c r="E38" s="556"/>
      <c r="F38" s="655">
        <f>三菜!O12</f>
        <v>0</v>
      </c>
      <c r="G38" s="655"/>
      <c r="H38" s="240">
        <f>三菜!P12</f>
        <v>0</v>
      </c>
      <c r="I38" s="682"/>
      <c r="J38" s="556">
        <f>三菜!N21</f>
        <v>0</v>
      </c>
      <c r="K38" s="556"/>
      <c r="L38" s="556"/>
      <c r="M38" s="655">
        <f>三菜!O21</f>
        <v>0</v>
      </c>
      <c r="N38" s="655"/>
      <c r="O38" s="240">
        <f>三菜!P21</f>
        <v>0</v>
      </c>
      <c r="P38" s="682"/>
      <c r="Q38" s="556">
        <f>三菜!N30</f>
        <v>0</v>
      </c>
      <c r="R38" s="556"/>
      <c r="S38" s="556"/>
      <c r="T38" s="655">
        <f>三菜!O30</f>
        <v>0</v>
      </c>
      <c r="U38" s="655"/>
      <c r="V38" s="240">
        <f>三菜!P30</f>
        <v>0</v>
      </c>
      <c r="W38" s="682"/>
      <c r="X38" s="556">
        <f>三菜!N39</f>
        <v>0</v>
      </c>
      <c r="Y38" s="556"/>
      <c r="Z38" s="556"/>
      <c r="AA38" s="655">
        <f>三菜!O39</f>
        <v>0</v>
      </c>
      <c r="AB38" s="655"/>
      <c r="AC38" s="240">
        <f>三菜!P39</f>
        <v>0</v>
      </c>
      <c r="AD38" s="682"/>
      <c r="AE38" s="556">
        <f>三菜!N48</f>
        <v>0</v>
      </c>
      <c r="AF38" s="556"/>
      <c r="AG38" s="556"/>
      <c r="AH38" s="655">
        <f>三菜!O48</f>
        <v>0</v>
      </c>
      <c r="AI38" s="655"/>
      <c r="AJ38" s="241">
        <f>三菜!P48</f>
        <v>0</v>
      </c>
      <c r="AK38" s="47"/>
      <c r="AL38" s="36"/>
      <c r="AM38" s="37"/>
      <c r="AN38" s="35"/>
      <c r="AO38" s="46"/>
      <c r="AP38" s="36"/>
      <c r="AQ38" s="37"/>
      <c r="AR38" s="35"/>
      <c r="AS38" s="45"/>
      <c r="AT38" s="38"/>
      <c r="AU38" s="37"/>
      <c r="AV38" s="35"/>
      <c r="AW38" s="45"/>
      <c r="AX38" s="36"/>
      <c r="AY38" s="37"/>
      <c r="AZ38" s="36"/>
    </row>
    <row r="39" spans="1:52" ht="14.4" customHeight="1" thickBot="1">
      <c r="A39" s="712" t="s">
        <v>153</v>
      </c>
      <c r="B39" s="701"/>
      <c r="C39" s="713">
        <f>三菜!Q4</f>
        <v>0</v>
      </c>
      <c r="D39" s="706"/>
      <c r="E39" s="706"/>
      <c r="F39" s="706"/>
      <c r="G39" s="706"/>
      <c r="H39" s="714"/>
      <c r="I39" s="452" t="s">
        <v>29</v>
      </c>
      <c r="J39" s="690" t="str">
        <f>三菜!Q13</f>
        <v>柳丁</v>
      </c>
      <c r="K39" s="690"/>
      <c r="L39" s="690"/>
      <c r="M39" s="690"/>
      <c r="N39" s="690"/>
      <c r="O39" s="691"/>
      <c r="P39" s="452" t="s">
        <v>29</v>
      </c>
      <c r="Q39" s="713">
        <f>三菜!Q22</f>
        <v>0</v>
      </c>
      <c r="R39" s="706"/>
      <c r="S39" s="706"/>
      <c r="T39" s="706"/>
      <c r="U39" s="706"/>
      <c r="V39" s="714"/>
      <c r="W39" s="452" t="s">
        <v>29</v>
      </c>
      <c r="X39" s="715" t="str">
        <f>三菜!Q31</f>
        <v>蕃茄</v>
      </c>
      <c r="Y39" s="715"/>
      <c r="Z39" s="715"/>
      <c r="AA39" s="715"/>
      <c r="AB39" s="715"/>
      <c r="AC39" s="716"/>
      <c r="AD39" s="452" t="s">
        <v>29</v>
      </c>
      <c r="AE39" s="690">
        <f>三菜!Q40</f>
        <v>0</v>
      </c>
      <c r="AF39" s="690"/>
      <c r="AG39" s="690"/>
      <c r="AH39" s="690"/>
      <c r="AI39" s="690"/>
      <c r="AJ39" s="691"/>
      <c r="AK39" s="40"/>
      <c r="AL39" s="40"/>
      <c r="AM39" s="41"/>
      <c r="AN39" s="42"/>
      <c r="AO39" s="40"/>
      <c r="AP39" s="40"/>
      <c r="AQ39" s="41"/>
      <c r="AR39" s="42"/>
      <c r="AS39" s="40"/>
      <c r="AT39" s="40"/>
      <c r="AU39" s="41"/>
      <c r="AV39" s="42"/>
      <c r="AW39" s="40"/>
      <c r="AX39" s="40"/>
      <c r="AY39" s="41"/>
      <c r="AZ39" s="42"/>
    </row>
    <row r="40" spans="1:52" ht="14.4" customHeight="1">
      <c r="A40" s="717" t="s">
        <v>154</v>
      </c>
      <c r="B40" s="702" t="s">
        <v>138</v>
      </c>
      <c r="C40" s="702"/>
      <c r="D40" s="702" t="s">
        <v>180</v>
      </c>
      <c r="E40" s="702"/>
      <c r="F40" s="702"/>
      <c r="G40" s="702" t="s">
        <v>155</v>
      </c>
      <c r="H40" s="703"/>
      <c r="I40" s="702" t="s">
        <v>138</v>
      </c>
      <c r="J40" s="702"/>
      <c r="K40" s="702" t="s">
        <v>180</v>
      </c>
      <c r="L40" s="702"/>
      <c r="M40" s="702"/>
      <c r="N40" s="702" t="s">
        <v>155</v>
      </c>
      <c r="O40" s="703"/>
      <c r="P40" s="702" t="s">
        <v>138</v>
      </c>
      <c r="Q40" s="702"/>
      <c r="R40" s="702" t="s">
        <v>180</v>
      </c>
      <c r="S40" s="702"/>
      <c r="T40" s="702"/>
      <c r="U40" s="702" t="s">
        <v>155</v>
      </c>
      <c r="V40" s="703"/>
      <c r="W40" s="702" t="s">
        <v>138</v>
      </c>
      <c r="X40" s="702"/>
      <c r="Y40" s="702" t="s">
        <v>180</v>
      </c>
      <c r="Z40" s="702"/>
      <c r="AA40" s="702"/>
      <c r="AB40" s="702" t="s">
        <v>155</v>
      </c>
      <c r="AC40" s="703"/>
      <c r="AD40" s="702" t="s">
        <v>138</v>
      </c>
      <c r="AE40" s="702"/>
      <c r="AF40" s="702" t="s">
        <v>180</v>
      </c>
      <c r="AG40" s="702"/>
      <c r="AH40" s="702"/>
      <c r="AI40" s="702" t="s">
        <v>155</v>
      </c>
      <c r="AJ40" s="703"/>
      <c r="AK40" s="40"/>
      <c r="AL40" s="40"/>
      <c r="AM40" s="41"/>
      <c r="AN40" s="42"/>
      <c r="AO40" s="40"/>
      <c r="AP40" s="40"/>
      <c r="AQ40" s="41"/>
      <c r="AR40" s="42"/>
      <c r="AS40" s="40"/>
      <c r="AT40" s="40"/>
      <c r="AU40" s="41"/>
      <c r="AV40" s="42"/>
      <c r="AW40" s="40"/>
      <c r="AX40" s="40"/>
      <c r="AY40" s="41"/>
      <c r="AZ40" s="42"/>
    </row>
    <row r="41" spans="1:52" s="456" customFormat="1" ht="14.4" customHeight="1">
      <c r="A41" s="718"/>
      <c r="B41" s="453"/>
      <c r="C41" s="454" t="s">
        <v>48</v>
      </c>
      <c r="D41" s="687"/>
      <c r="E41" s="687"/>
      <c r="F41" s="454" t="s">
        <v>48</v>
      </c>
      <c r="G41" s="453"/>
      <c r="H41" s="455" t="s">
        <v>48</v>
      </c>
      <c r="I41" s="453"/>
      <c r="J41" s="454" t="s">
        <v>48</v>
      </c>
      <c r="K41" s="687"/>
      <c r="L41" s="687"/>
      <c r="M41" s="454" t="s">
        <v>48</v>
      </c>
      <c r="N41" s="453"/>
      <c r="O41" s="455" t="s">
        <v>48</v>
      </c>
      <c r="P41" s="453"/>
      <c r="Q41" s="454" t="s">
        <v>48</v>
      </c>
      <c r="R41" s="687"/>
      <c r="S41" s="687"/>
      <c r="T41" s="454" t="s">
        <v>48</v>
      </c>
      <c r="U41" s="453"/>
      <c r="V41" s="455" t="s">
        <v>48</v>
      </c>
      <c r="W41" s="453"/>
      <c r="X41" s="454" t="s">
        <v>48</v>
      </c>
      <c r="Y41" s="687"/>
      <c r="Z41" s="687"/>
      <c r="AA41" s="454" t="s">
        <v>48</v>
      </c>
      <c r="AB41" s="453"/>
      <c r="AC41" s="455" t="s">
        <v>48</v>
      </c>
      <c r="AD41" s="453"/>
      <c r="AE41" s="454" t="s">
        <v>48</v>
      </c>
      <c r="AF41" s="687"/>
      <c r="AG41" s="687"/>
      <c r="AH41" s="454" t="s">
        <v>48</v>
      </c>
      <c r="AI41" s="453"/>
      <c r="AJ41" s="455" t="s">
        <v>48</v>
      </c>
      <c r="AK41" s="40"/>
      <c r="AL41" s="40"/>
      <c r="AM41" s="41"/>
      <c r="AN41" s="42"/>
      <c r="AO41" s="40"/>
      <c r="AP41" s="40"/>
      <c r="AQ41" s="41"/>
      <c r="AR41" s="42"/>
      <c r="AS41" s="40"/>
      <c r="AT41" s="40"/>
      <c r="AU41" s="41"/>
      <c r="AV41" s="42"/>
      <c r="AW41" s="40"/>
      <c r="AX41" s="40"/>
      <c r="AY41" s="41"/>
      <c r="AZ41" s="42"/>
    </row>
    <row r="42" spans="1:52" s="456" customFormat="1" ht="14.4" customHeight="1">
      <c r="A42" s="718"/>
      <c r="B42" s="704" t="s">
        <v>139</v>
      </c>
      <c r="C42" s="704"/>
      <c r="D42" s="704" t="s">
        <v>140</v>
      </c>
      <c r="E42" s="704"/>
      <c r="F42" s="704"/>
      <c r="G42" s="687" t="s">
        <v>156</v>
      </c>
      <c r="H42" s="707"/>
      <c r="I42" s="704" t="s">
        <v>139</v>
      </c>
      <c r="J42" s="704"/>
      <c r="K42" s="704" t="s">
        <v>140</v>
      </c>
      <c r="L42" s="704"/>
      <c r="M42" s="704"/>
      <c r="N42" s="687" t="s">
        <v>156</v>
      </c>
      <c r="O42" s="707"/>
      <c r="P42" s="704" t="s">
        <v>139</v>
      </c>
      <c r="Q42" s="704"/>
      <c r="R42" s="704" t="s">
        <v>140</v>
      </c>
      <c r="S42" s="704"/>
      <c r="T42" s="704"/>
      <c r="U42" s="687" t="s">
        <v>156</v>
      </c>
      <c r="V42" s="707"/>
      <c r="W42" s="704" t="s">
        <v>139</v>
      </c>
      <c r="X42" s="704"/>
      <c r="Y42" s="704" t="s">
        <v>140</v>
      </c>
      <c r="Z42" s="704"/>
      <c r="AA42" s="704"/>
      <c r="AB42" s="687" t="s">
        <v>156</v>
      </c>
      <c r="AC42" s="707"/>
      <c r="AD42" s="704" t="s">
        <v>139</v>
      </c>
      <c r="AE42" s="704"/>
      <c r="AF42" s="704" t="s">
        <v>140</v>
      </c>
      <c r="AG42" s="704"/>
      <c r="AH42" s="704"/>
      <c r="AI42" s="687" t="s">
        <v>156</v>
      </c>
      <c r="AJ42" s="707"/>
      <c r="AK42" s="40"/>
      <c r="AL42" s="40"/>
      <c r="AM42" s="41"/>
      <c r="AN42" s="42"/>
      <c r="AO42" s="40"/>
      <c r="AP42" s="40"/>
      <c r="AQ42" s="41"/>
      <c r="AR42" s="42"/>
      <c r="AS42" s="40"/>
      <c r="AT42" s="40"/>
      <c r="AU42" s="41"/>
      <c r="AV42" s="42"/>
      <c r="AW42" s="40"/>
      <c r="AX42" s="40"/>
      <c r="AY42" s="41"/>
      <c r="AZ42" s="42"/>
    </row>
    <row r="43" spans="1:52" s="456" customFormat="1" ht="14.4" customHeight="1" thickBot="1">
      <c r="A43" s="719"/>
      <c r="B43" s="457"/>
      <c r="C43" s="458" t="s">
        <v>48</v>
      </c>
      <c r="D43" s="706"/>
      <c r="E43" s="706"/>
      <c r="F43" s="458" t="s">
        <v>48</v>
      </c>
      <c r="G43" s="459">
        <f>B41*68+D41*73+G41*24+B43*60+D43*45</f>
        <v>0</v>
      </c>
      <c r="H43" s="460" t="s">
        <v>48</v>
      </c>
      <c r="I43" s="457"/>
      <c r="J43" s="458" t="s">
        <v>48</v>
      </c>
      <c r="K43" s="706"/>
      <c r="L43" s="706"/>
      <c r="M43" s="458" t="s">
        <v>48</v>
      </c>
      <c r="N43" s="459">
        <f>I41*68+K41*73+N41*24+I43*60+K43*45</f>
        <v>0</v>
      </c>
      <c r="O43" s="460" t="s">
        <v>48</v>
      </c>
      <c r="P43" s="457"/>
      <c r="Q43" s="458" t="s">
        <v>48</v>
      </c>
      <c r="R43" s="706"/>
      <c r="S43" s="706"/>
      <c r="T43" s="458" t="s">
        <v>48</v>
      </c>
      <c r="U43" s="459">
        <f>P41*68+R41*73+U41*24+P43*60+R43*45</f>
        <v>0</v>
      </c>
      <c r="V43" s="460" t="s">
        <v>48</v>
      </c>
      <c r="W43" s="457"/>
      <c r="X43" s="458" t="s">
        <v>48</v>
      </c>
      <c r="Y43" s="706"/>
      <c r="Z43" s="706"/>
      <c r="AA43" s="458" t="s">
        <v>48</v>
      </c>
      <c r="AB43" s="459">
        <f>W41*68+Y41*73+AB41*24+W43*60+Y43*45</f>
        <v>0</v>
      </c>
      <c r="AC43" s="460" t="s">
        <v>48</v>
      </c>
      <c r="AD43" s="457"/>
      <c r="AE43" s="458" t="s">
        <v>48</v>
      </c>
      <c r="AF43" s="706">
        <v>0</v>
      </c>
      <c r="AG43" s="706"/>
      <c r="AH43" s="458" t="s">
        <v>48</v>
      </c>
      <c r="AI43" s="459">
        <f>AD41*68+AF41*73+AI41*24+AD43*60+AF43*45</f>
        <v>0</v>
      </c>
      <c r="AJ43" s="460" t="s">
        <v>48</v>
      </c>
      <c r="AK43" s="40"/>
      <c r="AL43" s="40"/>
      <c r="AM43" s="41"/>
      <c r="AN43" s="42"/>
      <c r="AO43" s="40"/>
      <c r="AP43" s="40"/>
      <c r="AQ43" s="41"/>
      <c r="AR43" s="42"/>
      <c r="AS43" s="40"/>
      <c r="AT43" s="40"/>
      <c r="AU43" s="41"/>
      <c r="AV43" s="42"/>
      <c r="AW43" s="40"/>
      <c r="AX43" s="40"/>
      <c r="AY43" s="41"/>
      <c r="AZ43" s="42"/>
    </row>
    <row r="44" spans="1:52" s="456" customFormat="1" ht="14.4" customHeight="1">
      <c r="A44" s="717" t="s">
        <v>157</v>
      </c>
      <c r="B44" s="701" t="s">
        <v>158</v>
      </c>
      <c r="C44" s="690"/>
      <c r="D44" s="690" t="s">
        <v>162</v>
      </c>
      <c r="E44" s="690"/>
      <c r="F44" s="690"/>
      <c r="G44" s="690" t="s">
        <v>159</v>
      </c>
      <c r="H44" s="691"/>
      <c r="I44" s="701" t="s">
        <v>158</v>
      </c>
      <c r="J44" s="690"/>
      <c r="K44" s="690" t="s">
        <v>162</v>
      </c>
      <c r="L44" s="690"/>
      <c r="M44" s="690"/>
      <c r="N44" s="690" t="s">
        <v>159</v>
      </c>
      <c r="O44" s="691"/>
      <c r="P44" s="701" t="s">
        <v>158</v>
      </c>
      <c r="Q44" s="690"/>
      <c r="R44" s="690" t="s">
        <v>162</v>
      </c>
      <c r="S44" s="690"/>
      <c r="T44" s="690"/>
      <c r="U44" s="690" t="s">
        <v>159</v>
      </c>
      <c r="V44" s="691"/>
      <c r="W44" s="701" t="s">
        <v>158</v>
      </c>
      <c r="X44" s="690"/>
      <c r="Y44" s="690" t="s">
        <v>162</v>
      </c>
      <c r="Z44" s="690"/>
      <c r="AA44" s="690"/>
      <c r="AB44" s="690" t="s">
        <v>159</v>
      </c>
      <c r="AC44" s="691"/>
      <c r="AD44" s="701" t="s">
        <v>158</v>
      </c>
      <c r="AE44" s="690"/>
      <c r="AF44" s="690" t="s">
        <v>162</v>
      </c>
      <c r="AG44" s="690"/>
      <c r="AH44" s="690"/>
      <c r="AI44" s="690" t="s">
        <v>159</v>
      </c>
      <c r="AJ44" s="691"/>
      <c r="AK44" s="40"/>
      <c r="AL44" s="40"/>
      <c r="AM44" s="41"/>
      <c r="AN44" s="42"/>
      <c r="AO44" s="40"/>
      <c r="AP44" s="40"/>
      <c r="AQ44" s="41"/>
      <c r="AR44" s="42"/>
      <c r="AS44" s="40"/>
      <c r="AT44" s="40"/>
      <c r="AU44" s="41"/>
      <c r="AV44" s="42"/>
      <c r="AW44" s="40"/>
      <c r="AX44" s="40"/>
      <c r="AY44" s="41"/>
      <c r="AZ44" s="42"/>
    </row>
    <row r="45" spans="1:52" ht="14.4" customHeight="1" thickBot="1">
      <c r="A45" s="720"/>
      <c r="B45" s="705" t="e">
        <f>(B41*8+D41*28+G41*4)/G43</f>
        <v>#DIV/0!</v>
      </c>
      <c r="C45" s="689"/>
      <c r="D45" s="689" t="e">
        <f>(D41*45+D43*45)/G43</f>
        <v>#DIV/0!</v>
      </c>
      <c r="E45" s="689"/>
      <c r="F45" s="689"/>
      <c r="G45" s="689" t="e">
        <f>(B41*60+G41*20+B43*60)/G43</f>
        <v>#DIV/0!</v>
      </c>
      <c r="H45" s="692"/>
      <c r="I45" s="705" t="e">
        <f>(I41*8+K41*28+N41*4)/N43</f>
        <v>#DIV/0!</v>
      </c>
      <c r="J45" s="689"/>
      <c r="K45" s="689" t="e">
        <f>(K41*45+K43*45)/N43</f>
        <v>#DIV/0!</v>
      </c>
      <c r="L45" s="689"/>
      <c r="M45" s="689"/>
      <c r="N45" s="689" t="e">
        <f>(I41*60+N41*20+I43*60)/N43</f>
        <v>#DIV/0!</v>
      </c>
      <c r="O45" s="692"/>
      <c r="P45" s="705" t="e">
        <f>(P41*8+R41*28+U41*4)/U43</f>
        <v>#DIV/0!</v>
      </c>
      <c r="Q45" s="689"/>
      <c r="R45" s="689" t="e">
        <f>(R41*45+R43*45)/U43</f>
        <v>#DIV/0!</v>
      </c>
      <c r="S45" s="689"/>
      <c r="T45" s="689"/>
      <c r="U45" s="689" t="e">
        <f>(P41*60+U41*20+P43*60)/U43</f>
        <v>#DIV/0!</v>
      </c>
      <c r="V45" s="692"/>
      <c r="W45" s="705" t="e">
        <f>(W41*8+Y41*28+AB41*4)/AB43</f>
        <v>#DIV/0!</v>
      </c>
      <c r="X45" s="689"/>
      <c r="Y45" s="689" t="e">
        <f>(Y41*45+Y43*45)/AB43</f>
        <v>#DIV/0!</v>
      </c>
      <c r="Z45" s="689"/>
      <c r="AA45" s="689"/>
      <c r="AB45" s="689" t="e">
        <f>(W41*60+AB41*20+W43*60)/AB43</f>
        <v>#DIV/0!</v>
      </c>
      <c r="AC45" s="692"/>
      <c r="AD45" s="705" t="e">
        <f>(AD41*8+AF41*28+AI41*4)/AI43</f>
        <v>#DIV/0!</v>
      </c>
      <c r="AE45" s="689"/>
      <c r="AF45" s="689" t="e">
        <f>(AF41*45+AF43*45)/AI43</f>
        <v>#DIV/0!</v>
      </c>
      <c r="AG45" s="689"/>
      <c r="AH45" s="689"/>
      <c r="AI45" s="689" t="e">
        <f>(AD41*60+AI41*20+AD43*60)/AI43</f>
        <v>#DIV/0!</v>
      </c>
      <c r="AJ45" s="692"/>
      <c r="AK45" s="40"/>
      <c r="AL45" s="40"/>
      <c r="AM45" s="41"/>
      <c r="AN45" s="42"/>
      <c r="AO45" s="40"/>
      <c r="AP45" s="40"/>
      <c r="AQ45" s="41"/>
      <c r="AR45" s="42"/>
      <c r="AS45" s="40"/>
      <c r="AT45" s="40"/>
      <c r="AU45" s="41"/>
      <c r="AV45" s="42"/>
      <c r="AW45" s="40"/>
      <c r="AX45" s="40"/>
      <c r="AY45" s="41"/>
      <c r="AZ45" s="42"/>
    </row>
    <row r="46" spans="1:52" s="461" customFormat="1" ht="22.5" customHeight="1" thickBot="1">
      <c r="A46" s="708" t="s">
        <v>160</v>
      </c>
      <c r="B46" s="709"/>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10"/>
      <c r="AK46" s="34"/>
      <c r="AL46" s="34"/>
      <c r="AM46" s="34"/>
      <c r="AN46" s="34"/>
      <c r="AO46" s="34"/>
      <c r="AP46" s="34"/>
      <c r="AQ46" s="34"/>
      <c r="AR46" s="34"/>
      <c r="AS46" s="34"/>
      <c r="AT46" s="34"/>
      <c r="AU46" s="34"/>
      <c r="AV46" s="34"/>
      <c r="AW46" s="34"/>
      <c r="AX46" s="34"/>
      <c r="AY46" s="34"/>
      <c r="AZ46" s="34"/>
    </row>
    <row r="47" spans="1:52" ht="22.5" customHeight="1">
      <c r="A47" s="711" t="s">
        <v>161</v>
      </c>
      <c r="B47" s="711"/>
      <c r="C47" s="711"/>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34"/>
      <c r="AL47" s="34"/>
      <c r="AM47" s="34"/>
      <c r="AN47" s="34"/>
      <c r="AO47" s="34"/>
      <c r="AP47" s="34"/>
      <c r="AQ47" s="34"/>
      <c r="AR47" s="34"/>
      <c r="AS47" s="34"/>
      <c r="AT47" s="34"/>
      <c r="AU47" s="34"/>
      <c r="AV47" s="34"/>
      <c r="AW47" s="34"/>
      <c r="AX47" s="34"/>
      <c r="AY47" s="34"/>
      <c r="AZ47" s="34"/>
    </row>
  </sheetData>
  <mergeCells count="456">
    <mergeCell ref="A46:AJ46"/>
    <mergeCell ref="A47:AJ47"/>
    <mergeCell ref="A39:B39"/>
    <mergeCell ref="C39:H39"/>
    <mergeCell ref="J39:O39"/>
    <mergeCell ref="Q39:V39"/>
    <mergeCell ref="X39:AC39"/>
    <mergeCell ref="AE39:AJ39"/>
    <mergeCell ref="A40:A43"/>
    <mergeCell ref="A44:A45"/>
    <mergeCell ref="B44:C44"/>
    <mergeCell ref="D44:F44"/>
    <mergeCell ref="G44:H44"/>
    <mergeCell ref="B45:C45"/>
    <mergeCell ref="D45:F45"/>
    <mergeCell ref="G45:H45"/>
    <mergeCell ref="B40:C40"/>
    <mergeCell ref="AD42:AE42"/>
    <mergeCell ref="AD44:AE44"/>
    <mergeCell ref="AI42:AJ42"/>
    <mergeCell ref="AF44:AH44"/>
    <mergeCell ref="AB44:AC44"/>
    <mergeCell ref="I45:J45"/>
    <mergeCell ref="K45:M45"/>
    <mergeCell ref="B42:C42"/>
    <mergeCell ref="K42:M42"/>
    <mergeCell ref="I40:J40"/>
    <mergeCell ref="K40:M40"/>
    <mergeCell ref="P42:Q42"/>
    <mergeCell ref="R42:T42"/>
    <mergeCell ref="U42:V42"/>
    <mergeCell ref="G42:H42"/>
    <mergeCell ref="D41:E41"/>
    <mergeCell ref="N42:O42"/>
    <mergeCell ref="N40:O40"/>
    <mergeCell ref="R40:T40"/>
    <mergeCell ref="J33:L33"/>
    <mergeCell ref="M31:N31"/>
    <mergeCell ref="M33:N33"/>
    <mergeCell ref="M32:N32"/>
    <mergeCell ref="Q31:S31"/>
    <mergeCell ref="Q32:S32"/>
    <mergeCell ref="J32:L32"/>
    <mergeCell ref="AA36:AB36"/>
    <mergeCell ref="D43:E43"/>
    <mergeCell ref="Y41:Z41"/>
    <mergeCell ref="D40:F40"/>
    <mergeCell ref="G40:H40"/>
    <mergeCell ref="D42:F42"/>
    <mergeCell ref="R41:S41"/>
    <mergeCell ref="K41:L41"/>
    <mergeCell ref="W40:X40"/>
    <mergeCell ref="K43:L43"/>
    <mergeCell ref="AA38:AB38"/>
    <mergeCell ref="F38:G38"/>
    <mergeCell ref="X38:Z38"/>
    <mergeCell ref="AA34:AB34"/>
    <mergeCell ref="AA31:AB31"/>
    <mergeCell ref="M34:N34"/>
    <mergeCell ref="Q34:S34"/>
    <mergeCell ref="J36:L36"/>
    <mergeCell ref="Q36:S36"/>
    <mergeCell ref="R44:T44"/>
    <mergeCell ref="T36:U36"/>
    <mergeCell ref="R43:S43"/>
    <mergeCell ref="U44:V44"/>
    <mergeCell ref="Q38:S38"/>
    <mergeCell ref="Q37:S37"/>
    <mergeCell ref="P44:Q44"/>
    <mergeCell ref="I42:J42"/>
    <mergeCell ref="J37:L37"/>
    <mergeCell ref="M37:N37"/>
    <mergeCell ref="T37:U37"/>
    <mergeCell ref="M38:N38"/>
    <mergeCell ref="J38:L38"/>
    <mergeCell ref="P40:Q40"/>
    <mergeCell ref="AA37:AB37"/>
    <mergeCell ref="AB42:AC42"/>
    <mergeCell ref="AE37:AG37"/>
    <mergeCell ref="AE38:AG38"/>
    <mergeCell ref="AD31:AD38"/>
    <mergeCell ref="AH32:AI32"/>
    <mergeCell ref="AE33:AG33"/>
    <mergeCell ref="AF43:AG43"/>
    <mergeCell ref="AF40:AH40"/>
    <mergeCell ref="AB40:AC40"/>
    <mergeCell ref="Y40:AA40"/>
    <mergeCell ref="AF42:AH42"/>
    <mergeCell ref="Y42:AA42"/>
    <mergeCell ref="AA35:AB35"/>
    <mergeCell ref="AI40:AJ40"/>
    <mergeCell ref="AH35:AI35"/>
    <mergeCell ref="AE35:AG35"/>
    <mergeCell ref="AE36:AG36"/>
    <mergeCell ref="AD40:AE40"/>
    <mergeCell ref="AH36:AI36"/>
    <mergeCell ref="AH38:AI38"/>
    <mergeCell ref="AE34:AG34"/>
    <mergeCell ref="AH37:AI37"/>
    <mergeCell ref="AE32:AG32"/>
    <mergeCell ref="J35:L35"/>
    <mergeCell ref="M35:N35"/>
    <mergeCell ref="T35:U35"/>
    <mergeCell ref="I31:I38"/>
    <mergeCell ref="J31:L31"/>
    <mergeCell ref="AH34:AI34"/>
    <mergeCell ref="C35:E35"/>
    <mergeCell ref="C36:E36"/>
    <mergeCell ref="F34:G34"/>
    <mergeCell ref="J34:L34"/>
    <mergeCell ref="M36:N36"/>
    <mergeCell ref="X35:Z35"/>
    <mergeCell ref="F35:G35"/>
    <mergeCell ref="T34:U34"/>
    <mergeCell ref="X34:Z34"/>
    <mergeCell ref="C31:E31"/>
    <mergeCell ref="F31:G31"/>
    <mergeCell ref="C33:E33"/>
    <mergeCell ref="F33:G33"/>
    <mergeCell ref="C34:E34"/>
    <mergeCell ref="C32:E32"/>
    <mergeCell ref="AA33:AB33"/>
    <mergeCell ref="AH33:AI33"/>
    <mergeCell ref="T33:U33"/>
    <mergeCell ref="AH30:AI30"/>
    <mergeCell ref="AA32:AB32"/>
    <mergeCell ref="AE31:AG31"/>
    <mergeCell ref="AH31:AI31"/>
    <mergeCell ref="AH29:AI29"/>
    <mergeCell ref="AH26:AI26"/>
    <mergeCell ref="AH28:AI28"/>
    <mergeCell ref="AE26:AG26"/>
    <mergeCell ref="AE27:AG27"/>
    <mergeCell ref="AE29:AG29"/>
    <mergeCell ref="AA28:AB28"/>
    <mergeCell ref="AA27:AB27"/>
    <mergeCell ref="AA29:AB29"/>
    <mergeCell ref="AE19:AG19"/>
    <mergeCell ref="AH20:AI20"/>
    <mergeCell ref="AH21:AI21"/>
    <mergeCell ref="AA21:AB21"/>
    <mergeCell ref="AE20:AG20"/>
    <mergeCell ref="AH19:AI19"/>
    <mergeCell ref="AE21:AG21"/>
    <mergeCell ref="AA20:AB20"/>
    <mergeCell ref="AA26:AB26"/>
    <mergeCell ref="AA24:AB24"/>
    <mergeCell ref="AE24:AG24"/>
    <mergeCell ref="AE25:AG25"/>
    <mergeCell ref="AD15:AD22"/>
    <mergeCell ref="AE15:AG15"/>
    <mergeCell ref="AA25:AB25"/>
    <mergeCell ref="AA23:AB23"/>
    <mergeCell ref="AH25:AI25"/>
    <mergeCell ref="AA16:AB16"/>
    <mergeCell ref="AD23:AD30"/>
    <mergeCell ref="AE30:AG30"/>
    <mergeCell ref="AH15:AI15"/>
    <mergeCell ref="AA22:AB22"/>
    <mergeCell ref="AH17:AI17"/>
    <mergeCell ref="AA30:AB30"/>
    <mergeCell ref="AD45:AE45"/>
    <mergeCell ref="W45:X45"/>
    <mergeCell ref="Y45:AA45"/>
    <mergeCell ref="AB45:AC45"/>
    <mergeCell ref="X27:Z27"/>
    <mergeCell ref="X25:Z25"/>
    <mergeCell ref="I44:J44"/>
    <mergeCell ref="K44:M44"/>
    <mergeCell ref="N44:O44"/>
    <mergeCell ref="Y43:Z43"/>
    <mergeCell ref="Y44:AA44"/>
    <mergeCell ref="X37:Z37"/>
    <mergeCell ref="X36:Z36"/>
    <mergeCell ref="X32:Z32"/>
    <mergeCell ref="X31:Z31"/>
    <mergeCell ref="T32:U32"/>
    <mergeCell ref="T31:U31"/>
    <mergeCell ref="W23:W30"/>
    <mergeCell ref="X23:Z23"/>
    <mergeCell ref="X30:Z30"/>
    <mergeCell ref="X26:Z26"/>
    <mergeCell ref="X33:Z33"/>
    <mergeCell ref="P45:Q45"/>
    <mergeCell ref="AE23:AG23"/>
    <mergeCell ref="N45:O45"/>
    <mergeCell ref="C30:E30"/>
    <mergeCell ref="F30:G30"/>
    <mergeCell ref="J30:L30"/>
    <mergeCell ref="M30:N30"/>
    <mergeCell ref="T28:U28"/>
    <mergeCell ref="X29:Z29"/>
    <mergeCell ref="J28:L28"/>
    <mergeCell ref="I23:I30"/>
    <mergeCell ref="J25:L25"/>
    <mergeCell ref="J27:L27"/>
    <mergeCell ref="J29:L29"/>
    <mergeCell ref="J26:L26"/>
    <mergeCell ref="M28:N28"/>
    <mergeCell ref="Q29:S29"/>
    <mergeCell ref="Q28:S28"/>
    <mergeCell ref="Q27:S27"/>
    <mergeCell ref="M25:N25"/>
    <mergeCell ref="T29:U29"/>
    <mergeCell ref="P23:P30"/>
    <mergeCell ref="Q24:S24"/>
    <mergeCell ref="T27:U27"/>
    <mergeCell ref="Q30:S30"/>
    <mergeCell ref="M27:N27"/>
    <mergeCell ref="R45:T45"/>
    <mergeCell ref="W31:W38"/>
    <mergeCell ref="P31:P38"/>
    <mergeCell ref="Q33:S33"/>
    <mergeCell ref="U45:V45"/>
    <mergeCell ref="W44:X44"/>
    <mergeCell ref="T38:U38"/>
    <mergeCell ref="U40:V40"/>
    <mergeCell ref="W42:X42"/>
    <mergeCell ref="Q35:S35"/>
    <mergeCell ref="A23:A30"/>
    <mergeCell ref="B23:B30"/>
    <mergeCell ref="C23:E23"/>
    <mergeCell ref="F23:G23"/>
    <mergeCell ref="C24:E24"/>
    <mergeCell ref="F24:G24"/>
    <mergeCell ref="C25:E25"/>
    <mergeCell ref="F25:G25"/>
    <mergeCell ref="A31:A38"/>
    <mergeCell ref="B31:B38"/>
    <mergeCell ref="F36:G36"/>
    <mergeCell ref="C38:E38"/>
    <mergeCell ref="C29:E29"/>
    <mergeCell ref="F29:G29"/>
    <mergeCell ref="C27:E27"/>
    <mergeCell ref="F27:G27"/>
    <mergeCell ref="C28:E28"/>
    <mergeCell ref="F28:G28"/>
    <mergeCell ref="C26:E26"/>
    <mergeCell ref="F26:G26"/>
    <mergeCell ref="F37:G37"/>
    <mergeCell ref="C37:E37"/>
    <mergeCell ref="T21:U21"/>
    <mergeCell ref="Q18:S18"/>
    <mergeCell ref="T25:U25"/>
    <mergeCell ref="T26:U26"/>
    <mergeCell ref="T23:U23"/>
    <mergeCell ref="Q25:S25"/>
    <mergeCell ref="T24:U24"/>
    <mergeCell ref="Q26:S26"/>
    <mergeCell ref="F32:G32"/>
    <mergeCell ref="M26:N26"/>
    <mergeCell ref="M29:N29"/>
    <mergeCell ref="T30:U30"/>
    <mergeCell ref="X28:Z28"/>
    <mergeCell ref="X24:Z24"/>
    <mergeCell ref="AA19:AB19"/>
    <mergeCell ref="M23:N23"/>
    <mergeCell ref="Q23:S23"/>
    <mergeCell ref="Q22:S22"/>
    <mergeCell ref="J23:L23"/>
    <mergeCell ref="I15:I22"/>
    <mergeCell ref="J15:L15"/>
    <mergeCell ref="J24:L24"/>
    <mergeCell ref="J22:L22"/>
    <mergeCell ref="M22:N22"/>
    <mergeCell ref="Q19:S19"/>
    <mergeCell ref="M24:N24"/>
    <mergeCell ref="J20:L20"/>
    <mergeCell ref="M20:N20"/>
    <mergeCell ref="J17:L17"/>
    <mergeCell ref="J18:L18"/>
    <mergeCell ref="M19:N19"/>
    <mergeCell ref="J21:L21"/>
    <mergeCell ref="J19:L19"/>
    <mergeCell ref="T15:U15"/>
    <mergeCell ref="M17:N17"/>
    <mergeCell ref="Q15:S15"/>
    <mergeCell ref="A15:A22"/>
    <mergeCell ref="B15:B22"/>
    <mergeCell ref="C15:E15"/>
    <mergeCell ref="F15:G15"/>
    <mergeCell ref="C17:E17"/>
    <mergeCell ref="C16:E16"/>
    <mergeCell ref="C21:E21"/>
    <mergeCell ref="C22:E22"/>
    <mergeCell ref="C19:E19"/>
    <mergeCell ref="C18:E18"/>
    <mergeCell ref="F22:G22"/>
    <mergeCell ref="F21:G21"/>
    <mergeCell ref="F17:G17"/>
    <mergeCell ref="F19:G19"/>
    <mergeCell ref="F18:G18"/>
    <mergeCell ref="F16:G16"/>
    <mergeCell ref="C20:E20"/>
    <mergeCell ref="F20:G20"/>
    <mergeCell ref="M15:N15"/>
    <mergeCell ref="P15:P22"/>
    <mergeCell ref="Q20:S20"/>
    <mergeCell ref="Q21:S21"/>
    <mergeCell ref="T19:U19"/>
    <mergeCell ref="M21:N21"/>
    <mergeCell ref="X20:Z20"/>
    <mergeCell ref="T13:U13"/>
    <mergeCell ref="M13:N13"/>
    <mergeCell ref="X13:Z13"/>
    <mergeCell ref="W15:W22"/>
    <mergeCell ref="X15:Z15"/>
    <mergeCell ref="X16:Z16"/>
    <mergeCell ref="X19:Z19"/>
    <mergeCell ref="Q13:S13"/>
    <mergeCell ref="Q14:S14"/>
    <mergeCell ref="X14:Z14"/>
    <mergeCell ref="T20:U20"/>
    <mergeCell ref="Q17:S17"/>
    <mergeCell ref="T17:U17"/>
    <mergeCell ref="X22:Z22"/>
    <mergeCell ref="X21:Z21"/>
    <mergeCell ref="T18:U18"/>
    <mergeCell ref="T22:U22"/>
    <mergeCell ref="J16:L16"/>
    <mergeCell ref="M16:N16"/>
    <mergeCell ref="Q16:S16"/>
    <mergeCell ref="T16:U16"/>
    <mergeCell ref="X18:Z18"/>
    <mergeCell ref="X17:Z17"/>
    <mergeCell ref="AE16:AG16"/>
    <mergeCell ref="M18:N18"/>
    <mergeCell ref="A7:A14"/>
    <mergeCell ref="B7:B14"/>
    <mergeCell ref="C7:E7"/>
    <mergeCell ref="F7:G7"/>
    <mergeCell ref="C9:E9"/>
    <mergeCell ref="F14:G14"/>
    <mergeCell ref="F10:G10"/>
    <mergeCell ref="C10:E10"/>
    <mergeCell ref="C13:E13"/>
    <mergeCell ref="F13:G13"/>
    <mergeCell ref="C12:E12"/>
    <mergeCell ref="F12:G12"/>
    <mergeCell ref="C8:E8"/>
    <mergeCell ref="AE8:AG8"/>
    <mergeCell ref="M12:N12"/>
    <mergeCell ref="C11:E11"/>
    <mergeCell ref="AE17:AG17"/>
    <mergeCell ref="AF45:AH45"/>
    <mergeCell ref="AI44:AJ44"/>
    <mergeCell ref="AB3:AC3"/>
    <mergeCell ref="AA14:AB14"/>
    <mergeCell ref="AA15:AB15"/>
    <mergeCell ref="AA6:AC6"/>
    <mergeCell ref="AA4:AC4"/>
    <mergeCell ref="AD7:AD14"/>
    <mergeCell ref="AA12:AB12"/>
    <mergeCell ref="AI45:AJ45"/>
    <mergeCell ref="AE22:AG22"/>
    <mergeCell ref="AH16:AI16"/>
    <mergeCell ref="AE10:AG10"/>
    <mergeCell ref="AH10:AI10"/>
    <mergeCell ref="AE11:AG11"/>
    <mergeCell ref="AH11:AI11"/>
    <mergeCell ref="AA13:AB13"/>
    <mergeCell ref="AE13:AG13"/>
    <mergeCell ref="AH18:AI18"/>
    <mergeCell ref="AH9:AI9"/>
    <mergeCell ref="AE7:AG7"/>
    <mergeCell ref="AH6:AJ6"/>
    <mergeCell ref="AH8:AI8"/>
    <mergeCell ref="J10:L10"/>
    <mergeCell ref="AF41:AG41"/>
    <mergeCell ref="AE18:AG18"/>
    <mergeCell ref="AE28:AG28"/>
    <mergeCell ref="AA9:AB9"/>
    <mergeCell ref="AA11:AB11"/>
    <mergeCell ref="AH23:AI23"/>
    <mergeCell ref="AH22:AI22"/>
    <mergeCell ref="Q4:S4"/>
    <mergeCell ref="AH24:AI24"/>
    <mergeCell ref="AH27:AI27"/>
    <mergeCell ref="AA18:AB18"/>
    <mergeCell ref="Q10:S10"/>
    <mergeCell ref="Q11:S11"/>
    <mergeCell ref="AA7:AB7"/>
    <mergeCell ref="T6:V6"/>
    <mergeCell ref="Q12:S12"/>
    <mergeCell ref="T7:U7"/>
    <mergeCell ref="W7:W14"/>
    <mergeCell ref="X9:Z9"/>
    <mergeCell ref="X11:Z11"/>
    <mergeCell ref="X12:Z12"/>
    <mergeCell ref="AH13:AI13"/>
    <mergeCell ref="AA17:AB17"/>
    <mergeCell ref="X8:Z8"/>
    <mergeCell ref="X10:Z10"/>
    <mergeCell ref="P7:P14"/>
    <mergeCell ref="AA8:AB8"/>
    <mergeCell ref="AE4:AG4"/>
    <mergeCell ref="AE5:AJ5"/>
    <mergeCell ref="AA10:AB10"/>
    <mergeCell ref="AH7:AI7"/>
    <mergeCell ref="AE9:AG9"/>
    <mergeCell ref="AE12:AG12"/>
    <mergeCell ref="AH14:AI14"/>
    <mergeCell ref="AE14:AG14"/>
    <mergeCell ref="X7:Z7"/>
    <mergeCell ref="T8:U8"/>
    <mergeCell ref="T9:U9"/>
    <mergeCell ref="Q7:S7"/>
    <mergeCell ref="AH12:AI12"/>
    <mergeCell ref="A1:AJ1"/>
    <mergeCell ref="A3:A6"/>
    <mergeCell ref="G3:H3"/>
    <mergeCell ref="N3:O3"/>
    <mergeCell ref="U3:V3"/>
    <mergeCell ref="C6:E6"/>
    <mergeCell ref="AE6:AG6"/>
    <mergeCell ref="AI3:AJ3"/>
    <mergeCell ref="M6:O6"/>
    <mergeCell ref="J5:O5"/>
    <mergeCell ref="Q5:V5"/>
    <mergeCell ref="X5:AC5"/>
    <mergeCell ref="X6:Z6"/>
    <mergeCell ref="Q6:S6"/>
    <mergeCell ref="AH4:AJ4"/>
    <mergeCell ref="C4:E4"/>
    <mergeCell ref="T4:V4"/>
    <mergeCell ref="X4:Z4"/>
    <mergeCell ref="J4:L4"/>
    <mergeCell ref="C5:H5"/>
    <mergeCell ref="F6:H6"/>
    <mergeCell ref="F4:H4"/>
    <mergeCell ref="M4:O4"/>
    <mergeCell ref="J6:L6"/>
    <mergeCell ref="C14:E14"/>
    <mergeCell ref="J12:L12"/>
    <mergeCell ref="F8:G8"/>
    <mergeCell ref="T11:U11"/>
    <mergeCell ref="J13:L13"/>
    <mergeCell ref="T14:U14"/>
    <mergeCell ref="J14:L14"/>
    <mergeCell ref="T12:U12"/>
    <mergeCell ref="M10:N10"/>
    <mergeCell ref="M11:N11"/>
    <mergeCell ref="J11:L11"/>
    <mergeCell ref="T10:U10"/>
    <mergeCell ref="J9:L9"/>
    <mergeCell ref="Q9:S9"/>
    <mergeCell ref="F9:G9"/>
    <mergeCell ref="M9:N9"/>
    <mergeCell ref="Q8:S8"/>
    <mergeCell ref="I7:I14"/>
    <mergeCell ref="F11:G11"/>
    <mergeCell ref="J8:L8"/>
    <mergeCell ref="M8:N8"/>
    <mergeCell ref="M7:N7"/>
    <mergeCell ref="M14:N14"/>
    <mergeCell ref="J7:L7"/>
  </mergeCells>
  <phoneticPr fontId="3" type="noConversion"/>
  <pageMargins left="0.19685039370078741" right="0.19685039370078741" top="0.53" bottom="0.23622047244094491" header="0.19685039370078741" footer="0.19685039370078741"/>
  <pageSetup paperSize="9"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9"/>
  <sheetViews>
    <sheetView showZeros="0" topLeftCell="A19" zoomScale="55" zoomScaleNormal="55" workbookViewId="0">
      <selection activeCell="AP42" sqref="A42:XFD47"/>
    </sheetView>
  </sheetViews>
  <sheetFormatPr defaultRowHeight="16.2"/>
  <cols>
    <col min="1" max="41" width="6.109375" customWidth="1"/>
  </cols>
  <sheetData>
    <row r="1" spans="1:41" ht="28.2">
      <c r="A1" s="745" t="str">
        <f>三菜!B1</f>
        <v>D19-6 嘉義縣六腳鄉六嘉國中 109學年度第1學期第14週午餐午餐食譜設計</v>
      </c>
      <c r="B1" s="745"/>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36" t="s">
        <v>124</v>
      </c>
      <c r="AF1" s="736"/>
      <c r="AG1" s="736"/>
      <c r="AH1" s="736"/>
      <c r="AI1" s="736"/>
      <c r="AJ1" s="736"/>
      <c r="AK1" s="736"/>
      <c r="AL1" s="736"/>
      <c r="AM1" s="736"/>
      <c r="AN1" s="736"/>
      <c r="AO1" s="736"/>
    </row>
    <row r="2" spans="1:41" ht="21" customHeight="1">
      <c r="A2" s="756" t="s">
        <v>41</v>
      </c>
      <c r="B2" s="124"/>
      <c r="C2" s="123">
        <f>三菜!B4</f>
        <v>11</v>
      </c>
      <c r="D2" s="123" t="s">
        <v>3</v>
      </c>
      <c r="E2" s="123">
        <f>三菜!B6</f>
        <v>30</v>
      </c>
      <c r="F2" s="123" t="s">
        <v>4</v>
      </c>
      <c r="G2" s="758" t="str">
        <f>三菜!B8</f>
        <v>星期一</v>
      </c>
      <c r="H2" s="759"/>
      <c r="I2" s="760"/>
      <c r="J2" s="123"/>
      <c r="K2" s="123">
        <f>三菜!B13</f>
        <v>12</v>
      </c>
      <c r="L2" s="123" t="s">
        <v>3</v>
      </c>
      <c r="M2" s="123">
        <f>三菜!B15</f>
        <v>1</v>
      </c>
      <c r="N2" s="123" t="s">
        <v>4</v>
      </c>
      <c r="O2" s="758" t="str">
        <f>三菜!B17</f>
        <v>星期二</v>
      </c>
      <c r="P2" s="759"/>
      <c r="Q2" s="760"/>
      <c r="R2" s="122"/>
      <c r="S2" s="123">
        <f>三菜!B22</f>
        <v>12</v>
      </c>
      <c r="T2" s="123" t="s">
        <v>3</v>
      </c>
      <c r="U2" s="123">
        <f>三菜!B24</f>
        <v>2</v>
      </c>
      <c r="V2" s="123" t="s">
        <v>4</v>
      </c>
      <c r="W2" s="758" t="str">
        <f>三菜!B26</f>
        <v>星期三</v>
      </c>
      <c r="X2" s="759"/>
      <c r="Y2" s="760"/>
      <c r="Z2" s="122"/>
      <c r="AA2" s="123">
        <f>三菜!B31</f>
        <v>12</v>
      </c>
      <c r="AB2" s="123" t="s">
        <v>3</v>
      </c>
      <c r="AC2" s="123">
        <f>三菜!B33</f>
        <v>3</v>
      </c>
      <c r="AD2" s="123" t="s">
        <v>4</v>
      </c>
      <c r="AE2" s="758" t="str">
        <f>三菜!B35</f>
        <v>星期四</v>
      </c>
      <c r="AF2" s="759"/>
      <c r="AG2" s="760"/>
      <c r="AH2" s="122"/>
      <c r="AI2" s="123">
        <f>三菜!B40</f>
        <v>12</v>
      </c>
      <c r="AJ2" s="123" t="s">
        <v>3</v>
      </c>
      <c r="AK2" s="123">
        <f>三菜!B42</f>
        <v>4</v>
      </c>
      <c r="AL2" s="123" t="s">
        <v>4</v>
      </c>
      <c r="AM2" s="758" t="str">
        <f>三菜!B44</f>
        <v>星期五</v>
      </c>
      <c r="AN2" s="759"/>
      <c r="AO2" s="760"/>
    </row>
    <row r="3" spans="1:41" ht="22.2">
      <c r="A3" s="757"/>
      <c r="B3" s="110" t="s">
        <v>20</v>
      </c>
      <c r="C3" s="761">
        <f>三菜!B12</f>
        <v>226</v>
      </c>
      <c r="D3" s="762"/>
      <c r="E3" s="762"/>
      <c r="F3" s="762"/>
      <c r="G3" s="762"/>
      <c r="H3" s="762"/>
      <c r="I3" s="763"/>
      <c r="J3" s="110" t="s">
        <v>20</v>
      </c>
      <c r="K3" s="761">
        <f>三菜!B21</f>
        <v>226</v>
      </c>
      <c r="L3" s="762"/>
      <c r="M3" s="762"/>
      <c r="N3" s="762"/>
      <c r="O3" s="762"/>
      <c r="P3" s="762"/>
      <c r="Q3" s="763"/>
      <c r="R3" s="110" t="s">
        <v>20</v>
      </c>
      <c r="S3" s="761">
        <f>三菜!B30</f>
        <v>226</v>
      </c>
      <c r="T3" s="762"/>
      <c r="U3" s="762"/>
      <c r="V3" s="762"/>
      <c r="W3" s="762"/>
      <c r="X3" s="762"/>
      <c r="Y3" s="763"/>
      <c r="Z3" s="110" t="s">
        <v>20</v>
      </c>
      <c r="AA3" s="761">
        <f>三菜!B39</f>
        <v>226</v>
      </c>
      <c r="AB3" s="762"/>
      <c r="AC3" s="762"/>
      <c r="AD3" s="762"/>
      <c r="AE3" s="762"/>
      <c r="AF3" s="762"/>
      <c r="AG3" s="763"/>
      <c r="AH3" s="110" t="s">
        <v>20</v>
      </c>
      <c r="AI3" s="761">
        <f>三菜!B48</f>
        <v>226</v>
      </c>
      <c r="AJ3" s="762"/>
      <c r="AK3" s="762"/>
      <c r="AL3" s="762"/>
      <c r="AM3" s="762"/>
      <c r="AN3" s="762"/>
      <c r="AO3" s="763"/>
    </row>
    <row r="4" spans="1:41" ht="22.2">
      <c r="A4" s="757"/>
      <c r="B4" s="110" t="s">
        <v>42</v>
      </c>
      <c r="C4" s="764" t="str">
        <f>三菜!D4</f>
        <v>白米飯</v>
      </c>
      <c r="D4" s="765"/>
      <c r="E4" s="765"/>
      <c r="F4" s="765"/>
      <c r="G4" s="765"/>
      <c r="H4" s="765"/>
      <c r="I4" s="766"/>
      <c r="J4" s="110" t="s">
        <v>42</v>
      </c>
      <c r="K4" s="764" t="str">
        <f>三菜!D13</f>
        <v>地瓜飯</v>
      </c>
      <c r="L4" s="765"/>
      <c r="M4" s="765"/>
      <c r="N4" s="765"/>
      <c r="O4" s="765"/>
      <c r="P4" s="765"/>
      <c r="Q4" s="766"/>
      <c r="R4" s="110" t="s">
        <v>42</v>
      </c>
      <c r="S4" s="770" t="str">
        <f>三菜!D22</f>
        <v>白米飯</v>
      </c>
      <c r="T4" s="771"/>
      <c r="U4" s="771"/>
      <c r="V4" s="771"/>
      <c r="W4" s="771"/>
      <c r="X4" s="771"/>
      <c r="Y4" s="772"/>
      <c r="Z4" s="110" t="s">
        <v>42</v>
      </c>
      <c r="AA4" s="764" t="str">
        <f>三菜!D31</f>
        <v>白米飯</v>
      </c>
      <c r="AB4" s="765"/>
      <c r="AC4" s="765"/>
      <c r="AD4" s="765"/>
      <c r="AE4" s="765"/>
      <c r="AF4" s="765"/>
      <c r="AG4" s="766"/>
      <c r="AH4" s="110" t="s">
        <v>42</v>
      </c>
      <c r="AI4" s="764" t="str">
        <f>三菜!D40</f>
        <v>白米飯</v>
      </c>
      <c r="AJ4" s="765"/>
      <c r="AK4" s="765"/>
      <c r="AL4" s="765"/>
      <c r="AM4" s="765"/>
      <c r="AN4" s="765"/>
      <c r="AO4" s="766"/>
    </row>
    <row r="5" spans="1:41" ht="22.2">
      <c r="A5" s="757"/>
      <c r="B5" s="110" t="s">
        <v>43</v>
      </c>
      <c r="C5" s="767" t="s">
        <v>44</v>
      </c>
      <c r="D5" s="768"/>
      <c r="E5" s="768"/>
      <c r="F5" s="768"/>
      <c r="G5" s="111" t="s">
        <v>112</v>
      </c>
      <c r="H5" s="112" t="s">
        <v>113</v>
      </c>
      <c r="I5" s="111" t="s">
        <v>47</v>
      </c>
      <c r="J5" s="110" t="s">
        <v>43</v>
      </c>
      <c r="K5" s="767" t="s">
        <v>44</v>
      </c>
      <c r="L5" s="768"/>
      <c r="M5" s="768"/>
      <c r="N5" s="768"/>
      <c r="O5" s="111" t="s">
        <v>112</v>
      </c>
      <c r="P5" s="112" t="s">
        <v>113</v>
      </c>
      <c r="Q5" s="111" t="s">
        <v>47</v>
      </c>
      <c r="R5" s="110" t="s">
        <v>43</v>
      </c>
      <c r="S5" s="767" t="s">
        <v>44</v>
      </c>
      <c r="T5" s="768"/>
      <c r="U5" s="768"/>
      <c r="V5" s="768"/>
      <c r="W5" s="111" t="s">
        <v>112</v>
      </c>
      <c r="X5" s="112" t="s">
        <v>113</v>
      </c>
      <c r="Y5" s="111" t="s">
        <v>47</v>
      </c>
      <c r="Z5" s="110" t="s">
        <v>43</v>
      </c>
      <c r="AA5" s="767" t="s">
        <v>44</v>
      </c>
      <c r="AB5" s="768"/>
      <c r="AC5" s="768"/>
      <c r="AD5" s="768"/>
      <c r="AE5" s="111" t="s">
        <v>112</v>
      </c>
      <c r="AF5" s="112" t="s">
        <v>113</v>
      </c>
      <c r="AG5" s="111" t="s">
        <v>47</v>
      </c>
      <c r="AH5" s="110" t="s">
        <v>43</v>
      </c>
      <c r="AI5" s="767" t="s">
        <v>44</v>
      </c>
      <c r="AJ5" s="768"/>
      <c r="AK5" s="768"/>
      <c r="AL5" s="768"/>
      <c r="AM5" s="111" t="s">
        <v>112</v>
      </c>
      <c r="AN5" s="112" t="s">
        <v>113</v>
      </c>
      <c r="AO5" s="111" t="s">
        <v>47</v>
      </c>
    </row>
    <row r="6" spans="1:41" ht="21" customHeight="1">
      <c r="A6" s="769" t="s">
        <v>21</v>
      </c>
      <c r="B6" s="732" t="str">
        <f>三菜!E4</f>
        <v>沙茶雞翅</v>
      </c>
      <c r="C6" s="730" t="str">
        <f>三菜!E5</f>
        <v>三節翅**CAS</v>
      </c>
      <c r="D6" s="731"/>
      <c r="E6" s="731"/>
      <c r="F6" s="731"/>
      <c r="G6" s="244">
        <f>三菜!F5</f>
        <v>234</v>
      </c>
      <c r="H6" s="418">
        <f>(G6*1000)/C$3</f>
        <v>1035.3982300884957</v>
      </c>
      <c r="I6" s="113" t="str">
        <f>三菜!G5</f>
        <v>支</v>
      </c>
      <c r="J6" s="732" t="str">
        <f>三菜!E13</f>
        <v>滷肉飯</v>
      </c>
      <c r="K6" s="726" t="str">
        <f>三菜!E14</f>
        <v>粗絞肉*溫</v>
      </c>
      <c r="L6" s="727"/>
      <c r="M6" s="727"/>
      <c r="N6" s="728"/>
      <c r="O6" s="244">
        <f>三菜!F14</f>
        <v>14</v>
      </c>
      <c r="P6" s="418">
        <f>(O6*1000)/K$3</f>
        <v>61.946902654867259</v>
      </c>
      <c r="Q6" s="113" t="str">
        <f>三菜!G14</f>
        <v>Kg</v>
      </c>
      <c r="R6" s="732" t="str">
        <f>三菜!E22</f>
        <v>廣東粥</v>
      </c>
      <c r="S6" s="726" t="str">
        <f>三菜!E23</f>
        <v>皮蛋</v>
      </c>
      <c r="T6" s="727"/>
      <c r="U6" s="727"/>
      <c r="V6" s="728"/>
      <c r="W6" s="244">
        <f>三菜!F23</f>
        <v>45</v>
      </c>
      <c r="X6" s="418">
        <f>(W6*1000)/S$3</f>
        <v>199.11504424778761</v>
      </c>
      <c r="Y6" s="113" t="str">
        <f>三菜!G23</f>
        <v>個</v>
      </c>
      <c r="Z6" s="732" t="str">
        <f>三菜!E31</f>
        <v>蔥燒鬼頭刀</v>
      </c>
      <c r="AA6" s="726" t="str">
        <f>三菜!E32</f>
        <v>紅豆</v>
      </c>
      <c r="AB6" s="727"/>
      <c r="AC6" s="727"/>
      <c r="AD6" s="728"/>
      <c r="AE6" s="244">
        <f>三菜!F32</f>
        <v>4.5</v>
      </c>
      <c r="AF6" s="418">
        <f>(AE6*1000)/AA$3</f>
        <v>19.911504424778762</v>
      </c>
      <c r="AG6" s="113" t="str">
        <f>三菜!G32</f>
        <v>Kg</v>
      </c>
      <c r="AH6" s="732" t="str">
        <f>三菜!E40</f>
        <v>香滷雞腿</v>
      </c>
      <c r="AI6" s="726" t="str">
        <f>三菜!E41</f>
        <v>雞腿D7(醃/宏)</v>
      </c>
      <c r="AJ6" s="727"/>
      <c r="AK6" s="727"/>
      <c r="AL6" s="728"/>
      <c r="AM6" s="244">
        <f>三菜!F41</f>
        <v>234</v>
      </c>
      <c r="AN6" s="418">
        <f>(AM6*1000)/AI$3</f>
        <v>1035.3982300884957</v>
      </c>
      <c r="AO6" s="113" t="str">
        <f>三菜!G41</f>
        <v>支</v>
      </c>
    </row>
    <row r="7" spans="1:41" ht="22.2">
      <c r="A7" s="757"/>
      <c r="B7" s="733"/>
      <c r="C7" s="730">
        <f>三菜!E6</f>
        <v>0</v>
      </c>
      <c r="D7" s="731"/>
      <c r="E7" s="731"/>
      <c r="F7" s="731"/>
      <c r="G7" s="244">
        <f>三菜!F6</f>
        <v>0</v>
      </c>
      <c r="H7" s="418">
        <f>(G7*1000)/C$3</f>
        <v>0</v>
      </c>
      <c r="I7" s="113">
        <f>三菜!G6</f>
        <v>0</v>
      </c>
      <c r="J7" s="733"/>
      <c r="K7" s="726" t="str">
        <f>三菜!E15</f>
        <v>洋蔥小丁</v>
      </c>
      <c r="L7" s="727"/>
      <c r="M7" s="727"/>
      <c r="N7" s="728"/>
      <c r="O7" s="244">
        <f>三菜!F15</f>
        <v>3</v>
      </c>
      <c r="P7" s="418">
        <f>(O7*1000)/K$3</f>
        <v>13.274336283185841</v>
      </c>
      <c r="Q7" s="113" t="str">
        <f>三菜!G15</f>
        <v>Kg</v>
      </c>
      <c r="R7" s="733"/>
      <c r="S7" s="726" t="str">
        <f>三菜!E24</f>
        <v>鹹蛋(粒)</v>
      </c>
      <c r="T7" s="727"/>
      <c r="U7" s="727"/>
      <c r="V7" s="728"/>
      <c r="W7" s="244">
        <f>三菜!F24</f>
        <v>30</v>
      </c>
      <c r="X7" s="418">
        <f>(W7*1000)/S$3</f>
        <v>132.74336283185841</v>
      </c>
      <c r="Y7" s="113" t="str">
        <f>三菜!G24</f>
        <v>個</v>
      </c>
      <c r="Z7" s="733"/>
      <c r="AA7" s="726" t="str">
        <f>三菜!E33</f>
        <v>青蔥段</v>
      </c>
      <c r="AB7" s="727"/>
      <c r="AC7" s="727"/>
      <c r="AD7" s="728"/>
      <c r="AE7" s="244">
        <f>三菜!F33</f>
        <v>0.2</v>
      </c>
      <c r="AF7" s="418">
        <f>(AE7*1000)/AA$3</f>
        <v>0.88495575221238942</v>
      </c>
      <c r="AG7" s="113" t="str">
        <f>三菜!G33</f>
        <v>Kg</v>
      </c>
      <c r="AH7" s="733"/>
      <c r="AI7" s="726" t="str">
        <f>三菜!E42</f>
        <v>薑片</v>
      </c>
      <c r="AJ7" s="727"/>
      <c r="AK7" s="727"/>
      <c r="AL7" s="728"/>
      <c r="AM7" s="244">
        <f>三菜!F42</f>
        <v>0.2</v>
      </c>
      <c r="AN7" s="418">
        <f>(AM7*1000)/AI$3</f>
        <v>0.88495575221238942</v>
      </c>
      <c r="AO7" s="113" t="str">
        <f>三菜!G42</f>
        <v>Kg</v>
      </c>
    </row>
    <row r="8" spans="1:41" ht="22.2">
      <c r="A8" s="757"/>
      <c r="B8" s="733"/>
      <c r="C8" s="730">
        <f>三菜!E7</f>
        <v>0</v>
      </c>
      <c r="D8" s="731"/>
      <c r="E8" s="731"/>
      <c r="F8" s="731"/>
      <c r="G8" s="244">
        <f>三菜!F7</f>
        <v>0</v>
      </c>
      <c r="H8" s="418">
        <f>(G8*1000)/C$3</f>
        <v>0</v>
      </c>
      <c r="I8" s="113">
        <f>三菜!G7</f>
        <v>0</v>
      </c>
      <c r="J8" s="733"/>
      <c r="K8" s="726" t="str">
        <f>三菜!E16</f>
        <v>碎瓜</v>
      </c>
      <c r="L8" s="727"/>
      <c r="M8" s="727"/>
      <c r="N8" s="728"/>
      <c r="O8" s="244">
        <f>三菜!F16</f>
        <v>2</v>
      </c>
      <c r="P8" s="418">
        <f t="shared" ref="P8:P36" si="0">(O8*1000)/K$3</f>
        <v>8.8495575221238933</v>
      </c>
      <c r="Q8" s="113" t="str">
        <f>三菜!G16</f>
        <v>Kg</v>
      </c>
      <c r="R8" s="733"/>
      <c r="S8" s="726" t="str">
        <f>三菜!E25</f>
        <v>高麗菜絲</v>
      </c>
      <c r="T8" s="727"/>
      <c r="U8" s="727"/>
      <c r="V8" s="728"/>
      <c r="W8" s="244">
        <f>三菜!F25</f>
        <v>7</v>
      </c>
      <c r="X8" s="418">
        <f t="shared" ref="X8:X36" si="1">(W8*1000)/S$3</f>
        <v>30.973451327433629</v>
      </c>
      <c r="Y8" s="113" t="str">
        <f>三菜!G25</f>
        <v>Kg</v>
      </c>
      <c r="Z8" s="733"/>
      <c r="AA8" s="726">
        <f>三菜!E34</f>
        <v>0</v>
      </c>
      <c r="AB8" s="727"/>
      <c r="AC8" s="727"/>
      <c r="AD8" s="728"/>
      <c r="AE8" s="244">
        <f>三菜!F34</f>
        <v>0</v>
      </c>
      <c r="AF8" s="418">
        <f t="shared" ref="AF8:AF36" si="2">(AE8*1000)/AA$3</f>
        <v>0</v>
      </c>
      <c r="AG8" s="113">
        <f>三菜!G34</f>
        <v>0</v>
      </c>
      <c r="AH8" s="733"/>
      <c r="AI8" s="726">
        <f>三菜!E43</f>
        <v>0</v>
      </c>
      <c r="AJ8" s="727"/>
      <c r="AK8" s="727"/>
      <c r="AL8" s="728"/>
      <c r="AM8" s="244">
        <f>三菜!F43</f>
        <v>0</v>
      </c>
      <c r="AN8" s="418">
        <f t="shared" ref="AN8:AN36" si="3">(AM8*1000)/AI$3</f>
        <v>0</v>
      </c>
      <c r="AO8" s="113">
        <f>三菜!G43</f>
        <v>0</v>
      </c>
    </row>
    <row r="9" spans="1:41" ht="22.2">
      <c r="A9" s="757"/>
      <c r="B9" s="733"/>
      <c r="C9" s="730">
        <f>三菜!E8</f>
        <v>0</v>
      </c>
      <c r="D9" s="731"/>
      <c r="E9" s="731"/>
      <c r="F9" s="731"/>
      <c r="G9" s="244">
        <f>三菜!F8</f>
        <v>0</v>
      </c>
      <c r="H9" s="418">
        <f t="shared" ref="H9:H36" si="4">(G9*1000)/C$3</f>
        <v>0</v>
      </c>
      <c r="I9" s="113">
        <f>三菜!G8</f>
        <v>0</v>
      </c>
      <c r="J9" s="733"/>
      <c r="K9" s="726" t="str">
        <f>三菜!E17</f>
        <v>生香菇小丁</v>
      </c>
      <c r="L9" s="727"/>
      <c r="M9" s="727"/>
      <c r="N9" s="728"/>
      <c r="O9" s="244">
        <f>三菜!F17</f>
        <v>1</v>
      </c>
      <c r="P9" s="418">
        <f t="shared" si="0"/>
        <v>4.4247787610619467</v>
      </c>
      <c r="Q9" s="113" t="str">
        <f>三菜!G17</f>
        <v>Kg</v>
      </c>
      <c r="R9" s="733"/>
      <c r="S9" s="726" t="str">
        <f>三菜!E26</f>
        <v>粗絞肉*溫</v>
      </c>
      <c r="T9" s="727"/>
      <c r="U9" s="727"/>
      <c r="V9" s="728"/>
      <c r="W9" s="244">
        <f>三菜!F26</f>
        <v>7</v>
      </c>
      <c r="X9" s="418">
        <f t="shared" si="1"/>
        <v>30.973451327433629</v>
      </c>
      <c r="Y9" s="113" t="str">
        <f>三菜!G26</f>
        <v>Kg</v>
      </c>
      <c r="Z9" s="733"/>
      <c r="AA9" s="726">
        <f>三菜!E35</f>
        <v>0</v>
      </c>
      <c r="AB9" s="727"/>
      <c r="AC9" s="727"/>
      <c r="AD9" s="728"/>
      <c r="AE9" s="244">
        <f>三菜!F35</f>
        <v>0</v>
      </c>
      <c r="AF9" s="418">
        <f t="shared" si="2"/>
        <v>0</v>
      </c>
      <c r="AG9" s="113">
        <f>三菜!G35</f>
        <v>0</v>
      </c>
      <c r="AH9" s="733"/>
      <c r="AI9" s="726">
        <f>三菜!E44</f>
        <v>0</v>
      </c>
      <c r="AJ9" s="727"/>
      <c r="AK9" s="727"/>
      <c r="AL9" s="728"/>
      <c r="AM9" s="244">
        <f>三菜!F44</f>
        <v>0</v>
      </c>
      <c r="AN9" s="418">
        <f t="shared" si="3"/>
        <v>0</v>
      </c>
      <c r="AO9" s="113">
        <f>三菜!G44</f>
        <v>0</v>
      </c>
    </row>
    <row r="10" spans="1:41" ht="22.2">
      <c r="A10" s="757"/>
      <c r="B10" s="733"/>
      <c r="C10" s="730">
        <f>三菜!E9</f>
        <v>0</v>
      </c>
      <c r="D10" s="731"/>
      <c r="E10" s="731"/>
      <c r="F10" s="731"/>
      <c r="G10" s="244">
        <f>三菜!F9</f>
        <v>0</v>
      </c>
      <c r="H10" s="418">
        <f t="shared" si="4"/>
        <v>0</v>
      </c>
      <c r="I10" s="113">
        <f>三菜!G9</f>
        <v>0</v>
      </c>
      <c r="J10" s="733"/>
      <c r="K10" s="726" t="str">
        <f>三菜!E18</f>
        <v>紅蔥碎</v>
      </c>
      <c r="L10" s="727"/>
      <c r="M10" s="727"/>
      <c r="N10" s="728"/>
      <c r="O10" s="244">
        <f>三菜!F18</f>
        <v>0.3</v>
      </c>
      <c r="P10" s="418">
        <f t="shared" si="0"/>
        <v>1.3274336283185841</v>
      </c>
      <c r="Q10" s="113" t="str">
        <f>三菜!G18</f>
        <v>Kg</v>
      </c>
      <c r="R10" s="733"/>
      <c r="S10" s="726" t="str">
        <f>三菜!E27</f>
        <v>玉米粒</v>
      </c>
      <c r="T10" s="727"/>
      <c r="U10" s="727"/>
      <c r="V10" s="728"/>
      <c r="W10" s="244">
        <f>三菜!F27</f>
        <v>4</v>
      </c>
      <c r="X10" s="418">
        <f t="shared" si="1"/>
        <v>17.699115044247787</v>
      </c>
      <c r="Y10" s="113" t="str">
        <f>三菜!G27</f>
        <v>Kg</v>
      </c>
      <c r="Z10" s="733"/>
      <c r="AA10" s="726">
        <f>三菜!E36</f>
        <v>0</v>
      </c>
      <c r="AB10" s="727"/>
      <c r="AC10" s="727"/>
      <c r="AD10" s="728"/>
      <c r="AE10" s="244">
        <f>三菜!F36</f>
        <v>0</v>
      </c>
      <c r="AF10" s="418">
        <f t="shared" si="2"/>
        <v>0</v>
      </c>
      <c r="AG10" s="113">
        <f>三菜!G36</f>
        <v>0</v>
      </c>
      <c r="AH10" s="733"/>
      <c r="AI10" s="726">
        <f>三菜!E45</f>
        <v>0</v>
      </c>
      <c r="AJ10" s="727"/>
      <c r="AK10" s="727"/>
      <c r="AL10" s="728"/>
      <c r="AM10" s="244">
        <f>三菜!F45</f>
        <v>0</v>
      </c>
      <c r="AN10" s="418">
        <f t="shared" si="3"/>
        <v>0</v>
      </c>
      <c r="AO10" s="113">
        <f>三菜!G45</f>
        <v>0</v>
      </c>
    </row>
    <row r="11" spans="1:41" ht="22.2">
      <c r="A11" s="757"/>
      <c r="B11" s="733"/>
      <c r="C11" s="730">
        <f>三菜!E10</f>
        <v>0</v>
      </c>
      <c r="D11" s="731"/>
      <c r="E11" s="731"/>
      <c r="F11" s="731"/>
      <c r="G11" s="244">
        <f>三菜!F10</f>
        <v>0</v>
      </c>
      <c r="H11" s="418">
        <f t="shared" si="4"/>
        <v>0</v>
      </c>
      <c r="I11" s="113">
        <f>三菜!G10</f>
        <v>0</v>
      </c>
      <c r="J11" s="733"/>
      <c r="K11" s="726">
        <f>三菜!E19</f>
        <v>0</v>
      </c>
      <c r="L11" s="727"/>
      <c r="M11" s="727"/>
      <c r="N11" s="728"/>
      <c r="O11" s="244">
        <f>三菜!F19</f>
        <v>0</v>
      </c>
      <c r="P11" s="418">
        <f t="shared" si="0"/>
        <v>0</v>
      </c>
      <c r="Q11" s="113">
        <f>三菜!G19</f>
        <v>0</v>
      </c>
      <c r="R11" s="733"/>
      <c r="S11" s="726" t="str">
        <f>三菜!E28</f>
        <v>金針菇</v>
      </c>
      <c r="T11" s="727"/>
      <c r="U11" s="727"/>
      <c r="V11" s="728"/>
      <c r="W11" s="244">
        <f>三菜!F28</f>
        <v>2</v>
      </c>
      <c r="X11" s="418">
        <f t="shared" si="1"/>
        <v>8.8495575221238933</v>
      </c>
      <c r="Y11" s="113" t="str">
        <f>三菜!G28</f>
        <v>Kg</v>
      </c>
      <c r="Z11" s="733"/>
      <c r="AA11" s="726">
        <f>三菜!E37</f>
        <v>0</v>
      </c>
      <c r="AB11" s="727"/>
      <c r="AC11" s="727"/>
      <c r="AD11" s="728"/>
      <c r="AE11" s="244">
        <f>三菜!F37</f>
        <v>0</v>
      </c>
      <c r="AF11" s="418">
        <f t="shared" si="2"/>
        <v>0</v>
      </c>
      <c r="AG11" s="113">
        <f>三菜!G37</f>
        <v>0</v>
      </c>
      <c r="AH11" s="733"/>
      <c r="AI11" s="726">
        <f>三菜!E46</f>
        <v>0</v>
      </c>
      <c r="AJ11" s="727"/>
      <c r="AK11" s="727"/>
      <c r="AL11" s="728"/>
      <c r="AM11" s="244">
        <f>三菜!F46</f>
        <v>0</v>
      </c>
      <c r="AN11" s="418">
        <f t="shared" si="3"/>
        <v>0</v>
      </c>
      <c r="AO11" s="113">
        <f>三菜!G46</f>
        <v>0</v>
      </c>
    </row>
    <row r="12" spans="1:41" ht="22.2">
      <c r="A12" s="757"/>
      <c r="B12" s="733"/>
      <c r="C12" s="730">
        <f>三菜!E11</f>
        <v>0</v>
      </c>
      <c r="D12" s="731"/>
      <c r="E12" s="731"/>
      <c r="F12" s="731"/>
      <c r="G12" s="244">
        <f>三菜!F11</f>
        <v>0</v>
      </c>
      <c r="H12" s="418">
        <f t="shared" si="4"/>
        <v>0</v>
      </c>
      <c r="I12" s="113">
        <f>三菜!G11</f>
        <v>0</v>
      </c>
      <c r="J12" s="733"/>
      <c r="K12" s="726">
        <f>三菜!E20</f>
        <v>0</v>
      </c>
      <c r="L12" s="727"/>
      <c r="M12" s="727"/>
      <c r="N12" s="728"/>
      <c r="O12" s="244">
        <f>三菜!F20</f>
        <v>0</v>
      </c>
      <c r="P12" s="418">
        <f t="shared" si="0"/>
        <v>0</v>
      </c>
      <c r="Q12" s="113">
        <f>三菜!G20</f>
        <v>0</v>
      </c>
      <c r="R12" s="733"/>
      <c r="S12" s="726" t="str">
        <f>三菜!E29</f>
        <v>青蔥珠</v>
      </c>
      <c r="T12" s="727"/>
      <c r="U12" s="727"/>
      <c r="V12" s="728"/>
      <c r="W12" s="244">
        <f>三菜!F29</f>
        <v>0.3</v>
      </c>
      <c r="X12" s="418">
        <f t="shared" si="1"/>
        <v>1.3274336283185841</v>
      </c>
      <c r="Y12" s="113" t="str">
        <f>三菜!G29</f>
        <v>Kg</v>
      </c>
      <c r="Z12" s="733"/>
      <c r="AA12" s="726">
        <f>三菜!E38</f>
        <v>0</v>
      </c>
      <c r="AB12" s="727"/>
      <c r="AC12" s="727"/>
      <c r="AD12" s="728"/>
      <c r="AE12" s="244">
        <f>三菜!F38</f>
        <v>0</v>
      </c>
      <c r="AF12" s="418">
        <f t="shared" si="2"/>
        <v>0</v>
      </c>
      <c r="AG12" s="113">
        <f>三菜!G38</f>
        <v>0</v>
      </c>
      <c r="AH12" s="733"/>
      <c r="AI12" s="726">
        <f>三菜!E47</f>
        <v>0</v>
      </c>
      <c r="AJ12" s="727"/>
      <c r="AK12" s="727"/>
      <c r="AL12" s="728"/>
      <c r="AM12" s="244">
        <f>三菜!F47</f>
        <v>0</v>
      </c>
      <c r="AN12" s="418">
        <f t="shared" si="3"/>
        <v>0</v>
      </c>
      <c r="AO12" s="113">
        <f>三菜!G47</f>
        <v>0</v>
      </c>
    </row>
    <row r="13" spans="1:41" ht="22.2">
      <c r="A13" s="757"/>
      <c r="B13" s="734"/>
      <c r="C13" s="730">
        <f>三菜!E12</f>
        <v>0</v>
      </c>
      <c r="D13" s="731"/>
      <c r="E13" s="731"/>
      <c r="F13" s="731"/>
      <c r="G13" s="244">
        <f>三菜!F12</f>
        <v>0</v>
      </c>
      <c r="H13" s="418">
        <f t="shared" si="4"/>
        <v>0</v>
      </c>
      <c r="I13" s="113">
        <f>三菜!G12</f>
        <v>0</v>
      </c>
      <c r="J13" s="734"/>
      <c r="K13" s="726">
        <f>三菜!E21</f>
        <v>0</v>
      </c>
      <c r="L13" s="727"/>
      <c r="M13" s="727"/>
      <c r="N13" s="728"/>
      <c r="O13" s="244">
        <f>三菜!F21</f>
        <v>0</v>
      </c>
      <c r="P13" s="418">
        <f t="shared" si="0"/>
        <v>0</v>
      </c>
      <c r="Q13" s="113">
        <f>三菜!G21</f>
        <v>0</v>
      </c>
      <c r="R13" s="734"/>
      <c r="S13" s="726">
        <f>三菜!E30</f>
        <v>0</v>
      </c>
      <c r="T13" s="727"/>
      <c r="U13" s="727"/>
      <c r="V13" s="728"/>
      <c r="W13" s="244">
        <f>三菜!F30</f>
        <v>0</v>
      </c>
      <c r="X13" s="418">
        <f t="shared" si="1"/>
        <v>0</v>
      </c>
      <c r="Y13" s="113">
        <f>三菜!G30</f>
        <v>0</v>
      </c>
      <c r="Z13" s="734"/>
      <c r="AA13" s="726">
        <f>三菜!E39</f>
        <v>0</v>
      </c>
      <c r="AB13" s="727"/>
      <c r="AC13" s="727"/>
      <c r="AD13" s="728"/>
      <c r="AE13" s="244">
        <f>三菜!F39</f>
        <v>0</v>
      </c>
      <c r="AF13" s="418">
        <f t="shared" si="2"/>
        <v>0</v>
      </c>
      <c r="AG13" s="113">
        <f>三菜!G39</f>
        <v>0</v>
      </c>
      <c r="AH13" s="734"/>
      <c r="AI13" s="726">
        <f>三菜!E48</f>
        <v>0</v>
      </c>
      <c r="AJ13" s="727"/>
      <c r="AK13" s="727"/>
      <c r="AL13" s="728"/>
      <c r="AM13" s="244">
        <f>三菜!F48</f>
        <v>0</v>
      </c>
      <c r="AN13" s="418">
        <f t="shared" si="3"/>
        <v>0</v>
      </c>
      <c r="AO13" s="113">
        <f>三菜!G48</f>
        <v>0</v>
      </c>
    </row>
    <row r="14" spans="1:41" ht="21" customHeight="1">
      <c r="A14" s="732" t="s">
        <v>26</v>
      </c>
      <c r="B14" s="732" t="str">
        <f>三菜!H4</f>
        <v>食神滷味</v>
      </c>
      <c r="C14" s="730" t="str">
        <f>三菜!H5</f>
        <v>白蘿蔔中丁</v>
      </c>
      <c r="D14" s="731"/>
      <c r="E14" s="731"/>
      <c r="F14" s="731"/>
      <c r="G14" s="244">
        <f>三菜!I5</f>
        <v>11</v>
      </c>
      <c r="H14" s="418">
        <f t="shared" si="4"/>
        <v>48.672566371681413</v>
      </c>
      <c r="I14" s="113" t="str">
        <f>三菜!J5</f>
        <v>Kg</v>
      </c>
      <c r="J14" s="732" t="str">
        <f>三菜!H13</f>
        <v>海帶拌三絲</v>
      </c>
      <c r="K14" s="726" t="str">
        <f>三菜!H14</f>
        <v>海帶絲(切)</v>
      </c>
      <c r="L14" s="727"/>
      <c r="M14" s="727"/>
      <c r="N14" s="728"/>
      <c r="O14" s="244">
        <f>三菜!I14</f>
        <v>8</v>
      </c>
      <c r="P14" s="418">
        <f t="shared" si="0"/>
        <v>35.398230088495573</v>
      </c>
      <c r="Q14" s="113" t="str">
        <f>三菜!J14</f>
        <v>Kg</v>
      </c>
      <c r="R14" s="732" t="str">
        <f>三菜!H22</f>
        <v>清蒸肉圓</v>
      </c>
      <c r="S14" s="726" t="str">
        <f>三菜!H23</f>
        <v>小肉圓(32入/盤)*個</v>
      </c>
      <c r="T14" s="727"/>
      <c r="U14" s="727"/>
      <c r="V14" s="728"/>
      <c r="W14" s="244">
        <f>三菜!I23</f>
        <v>234</v>
      </c>
      <c r="X14" s="418">
        <f t="shared" si="1"/>
        <v>1035.3982300884957</v>
      </c>
      <c r="Y14" s="113" t="str">
        <f>三菜!J23</f>
        <v>個</v>
      </c>
      <c r="Z14" s="732" t="str">
        <f>三菜!H31</f>
        <v>醬燒肉片豆腐</v>
      </c>
      <c r="AA14" s="726" t="str">
        <f>三菜!H32</f>
        <v>豆腐中丁*7K</v>
      </c>
      <c r="AB14" s="727"/>
      <c r="AC14" s="727"/>
      <c r="AD14" s="728"/>
      <c r="AE14" s="244">
        <f>三菜!I32</f>
        <v>3</v>
      </c>
      <c r="AF14" s="418">
        <f t="shared" si="2"/>
        <v>13.274336283185841</v>
      </c>
      <c r="AG14" s="113" t="str">
        <f>三菜!J32</f>
        <v>板</v>
      </c>
      <c r="AH14" s="732" t="str">
        <f>三菜!H40</f>
        <v>紅蘿蔔炒蛋</v>
      </c>
      <c r="AI14" s="726" t="str">
        <f>三菜!H41</f>
        <v>紅蘿蔔絲</v>
      </c>
      <c r="AJ14" s="727"/>
      <c r="AK14" s="727"/>
      <c r="AL14" s="728"/>
      <c r="AM14" s="244">
        <f>三菜!I41</f>
        <v>8</v>
      </c>
      <c r="AN14" s="418">
        <f t="shared" si="3"/>
        <v>35.398230088495573</v>
      </c>
      <c r="AO14" s="113" t="str">
        <f>三菜!J41</f>
        <v>Kg</v>
      </c>
    </row>
    <row r="15" spans="1:41" ht="22.2">
      <c r="A15" s="733"/>
      <c r="B15" s="733"/>
      <c r="C15" s="730" t="str">
        <f>三菜!H6</f>
        <v>紅蘿蔔中丁</v>
      </c>
      <c r="D15" s="731"/>
      <c r="E15" s="731"/>
      <c r="F15" s="731"/>
      <c r="G15" s="244">
        <f>三菜!I6</f>
        <v>3</v>
      </c>
      <c r="H15" s="418">
        <f t="shared" si="4"/>
        <v>13.274336283185841</v>
      </c>
      <c r="I15" s="113" t="str">
        <f>三菜!J6</f>
        <v>Kg</v>
      </c>
      <c r="J15" s="733"/>
      <c r="K15" s="726" t="str">
        <f>三菜!H15</f>
        <v>豆干絲</v>
      </c>
      <c r="L15" s="727"/>
      <c r="M15" s="727"/>
      <c r="N15" s="728"/>
      <c r="O15" s="244">
        <f>三菜!I15</f>
        <v>3</v>
      </c>
      <c r="P15" s="418">
        <f t="shared" si="0"/>
        <v>13.274336283185841</v>
      </c>
      <c r="Q15" s="113" t="str">
        <f>三菜!J15</f>
        <v>Kg</v>
      </c>
      <c r="R15" s="733"/>
      <c r="S15" s="726">
        <f>三菜!H24</f>
        <v>0</v>
      </c>
      <c r="T15" s="727"/>
      <c r="U15" s="727"/>
      <c r="V15" s="728"/>
      <c r="W15" s="244">
        <f>三菜!I24</f>
        <v>0</v>
      </c>
      <c r="X15" s="418">
        <f t="shared" si="1"/>
        <v>0</v>
      </c>
      <c r="Y15" s="113">
        <f>三菜!J24</f>
        <v>0</v>
      </c>
      <c r="Z15" s="733"/>
      <c r="AA15" s="726" t="str">
        <f>三菜!H33</f>
        <v>洋蔥片</v>
      </c>
      <c r="AB15" s="727"/>
      <c r="AC15" s="727"/>
      <c r="AD15" s="728"/>
      <c r="AE15" s="244">
        <f>三菜!I33</f>
        <v>2</v>
      </c>
      <c r="AF15" s="418">
        <f t="shared" si="2"/>
        <v>8.8495575221238933</v>
      </c>
      <c r="AG15" s="113" t="str">
        <f>三菜!J33</f>
        <v>Kg</v>
      </c>
      <c r="AH15" s="733"/>
      <c r="AI15" s="726" t="str">
        <f>三菜!H42</f>
        <v>蛋(30粒/盤/約1.8k)</v>
      </c>
      <c r="AJ15" s="727"/>
      <c r="AK15" s="727"/>
      <c r="AL15" s="728"/>
      <c r="AM15" s="244">
        <f>三菜!I42</f>
        <v>4</v>
      </c>
      <c r="AN15" s="418">
        <f t="shared" si="3"/>
        <v>17.699115044247787</v>
      </c>
      <c r="AO15" s="113" t="str">
        <f>三菜!J42</f>
        <v>盤</v>
      </c>
    </row>
    <row r="16" spans="1:41" ht="22.2">
      <c r="A16" s="733"/>
      <c r="B16" s="733"/>
      <c r="C16" s="730" t="str">
        <f>三菜!H7</f>
        <v>手工肉羹</v>
      </c>
      <c r="D16" s="731"/>
      <c r="E16" s="731"/>
      <c r="F16" s="731"/>
      <c r="G16" s="244">
        <f>三菜!I7</f>
        <v>2</v>
      </c>
      <c r="H16" s="418">
        <f t="shared" si="4"/>
        <v>8.8495575221238933</v>
      </c>
      <c r="I16" s="113" t="str">
        <f>三菜!J7</f>
        <v>Kg</v>
      </c>
      <c r="J16" s="733"/>
      <c r="K16" s="726" t="str">
        <f>三菜!H16</f>
        <v>紅蘿蔔絲</v>
      </c>
      <c r="L16" s="727"/>
      <c r="M16" s="727"/>
      <c r="N16" s="728"/>
      <c r="O16" s="244">
        <f>三菜!I16</f>
        <v>2</v>
      </c>
      <c r="P16" s="418">
        <f t="shared" si="0"/>
        <v>8.8495575221238933</v>
      </c>
      <c r="Q16" s="113" t="str">
        <f>三菜!J16</f>
        <v>Kg</v>
      </c>
      <c r="R16" s="733"/>
      <c r="S16" s="726">
        <f>三菜!H25</f>
        <v>0</v>
      </c>
      <c r="T16" s="727"/>
      <c r="U16" s="727"/>
      <c r="V16" s="728"/>
      <c r="W16" s="244">
        <f>三菜!I25</f>
        <v>0</v>
      </c>
      <c r="X16" s="418">
        <f t="shared" si="1"/>
        <v>0</v>
      </c>
      <c r="Y16" s="113">
        <f>三菜!J25</f>
        <v>0</v>
      </c>
      <c r="Z16" s="733"/>
      <c r="AA16" s="726" t="str">
        <f>三菜!H34</f>
        <v>肉片*溫</v>
      </c>
      <c r="AB16" s="727"/>
      <c r="AC16" s="727"/>
      <c r="AD16" s="728"/>
      <c r="AE16" s="244">
        <f>三菜!I34</f>
        <v>1.5</v>
      </c>
      <c r="AF16" s="418">
        <f t="shared" si="2"/>
        <v>6.6371681415929205</v>
      </c>
      <c r="AG16" s="113" t="str">
        <f>三菜!J34</f>
        <v>Kg</v>
      </c>
      <c r="AH16" s="733"/>
      <c r="AI16" s="726" t="str">
        <f>三菜!H43</f>
        <v>洋蔥絲</v>
      </c>
      <c r="AJ16" s="727"/>
      <c r="AK16" s="727"/>
      <c r="AL16" s="728"/>
      <c r="AM16" s="244">
        <f>三菜!I43</f>
        <v>3</v>
      </c>
      <c r="AN16" s="418">
        <f t="shared" si="3"/>
        <v>13.274336283185841</v>
      </c>
      <c r="AO16" s="113" t="str">
        <f>三菜!J43</f>
        <v>Kg</v>
      </c>
    </row>
    <row r="17" spans="1:42" ht="22.2">
      <c r="A17" s="733"/>
      <c r="B17" s="733"/>
      <c r="C17" s="730" t="str">
        <f>三菜!H8</f>
        <v>豆干切角</v>
      </c>
      <c r="D17" s="731"/>
      <c r="E17" s="731"/>
      <c r="F17" s="731"/>
      <c r="G17" s="244">
        <f>三菜!I8</f>
        <v>2</v>
      </c>
      <c r="H17" s="418">
        <f t="shared" si="4"/>
        <v>8.8495575221238933</v>
      </c>
      <c r="I17" s="113" t="str">
        <f>三菜!J8</f>
        <v>Kg</v>
      </c>
      <c r="J17" s="733"/>
      <c r="K17" s="726" t="str">
        <f>三菜!H17</f>
        <v>肉絲*溫</v>
      </c>
      <c r="L17" s="727"/>
      <c r="M17" s="727"/>
      <c r="N17" s="728"/>
      <c r="O17" s="244">
        <f>三菜!I17</f>
        <v>1</v>
      </c>
      <c r="P17" s="418">
        <f t="shared" si="0"/>
        <v>4.4247787610619467</v>
      </c>
      <c r="Q17" s="113" t="str">
        <f>三菜!J17</f>
        <v>Kg</v>
      </c>
      <c r="R17" s="733"/>
      <c r="S17" s="726">
        <f>三菜!H26</f>
        <v>0</v>
      </c>
      <c r="T17" s="727"/>
      <c r="U17" s="727"/>
      <c r="V17" s="728"/>
      <c r="W17" s="244">
        <f>三菜!I26</f>
        <v>0</v>
      </c>
      <c r="X17" s="418">
        <f t="shared" si="1"/>
        <v>0</v>
      </c>
      <c r="Y17" s="113">
        <f>三菜!J26</f>
        <v>0</v>
      </c>
      <c r="Z17" s="733"/>
      <c r="AA17" s="726" t="str">
        <f>三菜!H35</f>
        <v>三色豆</v>
      </c>
      <c r="AB17" s="727"/>
      <c r="AC17" s="727"/>
      <c r="AD17" s="728"/>
      <c r="AE17" s="244">
        <f>三菜!I35</f>
        <v>1</v>
      </c>
      <c r="AF17" s="418">
        <f t="shared" si="2"/>
        <v>4.4247787610619467</v>
      </c>
      <c r="AG17" s="113" t="str">
        <f>三菜!J35</f>
        <v>Kg</v>
      </c>
      <c r="AH17" s="733"/>
      <c r="AI17" s="726">
        <f>三菜!H44</f>
        <v>0</v>
      </c>
      <c r="AJ17" s="727"/>
      <c r="AK17" s="727"/>
      <c r="AL17" s="728"/>
      <c r="AM17" s="244">
        <f>三菜!I44</f>
        <v>0</v>
      </c>
      <c r="AN17" s="418">
        <f t="shared" si="3"/>
        <v>0</v>
      </c>
      <c r="AO17" s="113">
        <f>三菜!J44</f>
        <v>0</v>
      </c>
      <c r="AP17" s="116"/>
    </row>
    <row r="18" spans="1:42" ht="22.2">
      <c r="A18" s="733"/>
      <c r="B18" s="733"/>
      <c r="C18" s="730" t="str">
        <f>三菜!H9</f>
        <v>海帶結</v>
      </c>
      <c r="D18" s="731"/>
      <c r="E18" s="731"/>
      <c r="F18" s="731"/>
      <c r="G18" s="244">
        <f>三菜!I9</f>
        <v>1</v>
      </c>
      <c r="H18" s="418">
        <f t="shared" si="4"/>
        <v>4.4247787610619467</v>
      </c>
      <c r="I18" s="113" t="str">
        <f>三菜!J9</f>
        <v>Kg</v>
      </c>
      <c r="J18" s="733"/>
      <c r="K18" s="726" t="str">
        <f>三菜!H18</f>
        <v>薑絲</v>
      </c>
      <c r="L18" s="727"/>
      <c r="M18" s="727"/>
      <c r="N18" s="728"/>
      <c r="O18" s="244">
        <f>三菜!I18</f>
        <v>0.3</v>
      </c>
      <c r="P18" s="418">
        <f t="shared" si="0"/>
        <v>1.3274336283185841</v>
      </c>
      <c r="Q18" s="113" t="str">
        <f>三菜!J18</f>
        <v>Kg</v>
      </c>
      <c r="R18" s="733"/>
      <c r="S18" s="726">
        <f>三菜!H27</f>
        <v>0</v>
      </c>
      <c r="T18" s="727"/>
      <c r="U18" s="727"/>
      <c r="V18" s="728"/>
      <c r="W18" s="244">
        <f>三菜!I27</f>
        <v>0</v>
      </c>
      <c r="X18" s="418">
        <f t="shared" si="1"/>
        <v>0</v>
      </c>
      <c r="Y18" s="113">
        <f>三菜!J27</f>
        <v>0</v>
      </c>
      <c r="Z18" s="733"/>
      <c r="AA18" s="726">
        <f>三菜!H36</f>
        <v>0</v>
      </c>
      <c r="AB18" s="727"/>
      <c r="AC18" s="727"/>
      <c r="AD18" s="728"/>
      <c r="AE18" s="244">
        <f>三菜!I36</f>
        <v>0</v>
      </c>
      <c r="AF18" s="418">
        <f t="shared" si="2"/>
        <v>0</v>
      </c>
      <c r="AG18" s="113">
        <f>三菜!J36</f>
        <v>0</v>
      </c>
      <c r="AH18" s="733"/>
      <c r="AI18" s="726">
        <f>三菜!H45</f>
        <v>0</v>
      </c>
      <c r="AJ18" s="727"/>
      <c r="AK18" s="727"/>
      <c r="AL18" s="728"/>
      <c r="AM18" s="244">
        <f>三菜!I45</f>
        <v>0</v>
      </c>
      <c r="AN18" s="418">
        <f t="shared" si="3"/>
        <v>0</v>
      </c>
      <c r="AO18" s="113">
        <f>三菜!J45</f>
        <v>0</v>
      </c>
      <c r="AP18" s="116"/>
    </row>
    <row r="19" spans="1:42" ht="22.2">
      <c r="A19" s="733"/>
      <c r="B19" s="733"/>
      <c r="C19" s="730" t="str">
        <f>三菜!H10</f>
        <v>薑片</v>
      </c>
      <c r="D19" s="731"/>
      <c r="E19" s="731"/>
      <c r="F19" s="731"/>
      <c r="G19" s="244">
        <f>三菜!I10</f>
        <v>0.3</v>
      </c>
      <c r="H19" s="418">
        <f t="shared" si="4"/>
        <v>1.3274336283185841</v>
      </c>
      <c r="I19" s="113" t="str">
        <f>三菜!J10</f>
        <v>Kg</v>
      </c>
      <c r="J19" s="733"/>
      <c r="K19" s="726">
        <f>三菜!H19</f>
        <v>0</v>
      </c>
      <c r="L19" s="727"/>
      <c r="M19" s="727"/>
      <c r="N19" s="728"/>
      <c r="O19" s="244">
        <f>三菜!I19</f>
        <v>0</v>
      </c>
      <c r="P19" s="418">
        <f t="shared" si="0"/>
        <v>0</v>
      </c>
      <c r="Q19" s="113">
        <f>三菜!J19</f>
        <v>0</v>
      </c>
      <c r="R19" s="733"/>
      <c r="S19" s="726">
        <f>三菜!H28</f>
        <v>0</v>
      </c>
      <c r="T19" s="727"/>
      <c r="U19" s="727"/>
      <c r="V19" s="728"/>
      <c r="W19" s="244">
        <f>三菜!I28</f>
        <v>0</v>
      </c>
      <c r="X19" s="418">
        <f t="shared" si="1"/>
        <v>0</v>
      </c>
      <c r="Y19" s="113">
        <f>三菜!J28</f>
        <v>0</v>
      </c>
      <c r="Z19" s="733"/>
      <c r="AA19" s="726">
        <f>三菜!H37</f>
        <v>0</v>
      </c>
      <c r="AB19" s="727"/>
      <c r="AC19" s="727"/>
      <c r="AD19" s="728"/>
      <c r="AE19" s="244">
        <f>三菜!I37</f>
        <v>0</v>
      </c>
      <c r="AF19" s="418">
        <f t="shared" si="2"/>
        <v>0</v>
      </c>
      <c r="AG19" s="113">
        <f>三菜!J37</f>
        <v>0</v>
      </c>
      <c r="AH19" s="733"/>
      <c r="AI19" s="726">
        <f>三菜!H46</f>
        <v>0</v>
      </c>
      <c r="AJ19" s="727"/>
      <c r="AK19" s="727"/>
      <c r="AL19" s="728"/>
      <c r="AM19" s="244">
        <f>三菜!I46</f>
        <v>0</v>
      </c>
      <c r="AN19" s="418">
        <f t="shared" si="3"/>
        <v>0</v>
      </c>
      <c r="AO19" s="113">
        <f>三菜!J46</f>
        <v>0</v>
      </c>
      <c r="AP19" s="116"/>
    </row>
    <row r="20" spans="1:42" ht="22.2">
      <c r="A20" s="733"/>
      <c r="B20" s="733"/>
      <c r="C20" s="730">
        <f>三菜!H11</f>
        <v>0</v>
      </c>
      <c r="D20" s="731"/>
      <c r="E20" s="731"/>
      <c r="F20" s="731"/>
      <c r="G20" s="244">
        <f>三菜!I11</f>
        <v>0</v>
      </c>
      <c r="H20" s="418">
        <f t="shared" si="4"/>
        <v>0</v>
      </c>
      <c r="I20" s="113">
        <f>三菜!J11</f>
        <v>0</v>
      </c>
      <c r="J20" s="733"/>
      <c r="K20" s="726">
        <f>三菜!H20</f>
        <v>0</v>
      </c>
      <c r="L20" s="727"/>
      <c r="M20" s="727"/>
      <c r="N20" s="728"/>
      <c r="O20" s="244">
        <f>三菜!I20</f>
        <v>0</v>
      </c>
      <c r="P20" s="418">
        <f t="shared" si="0"/>
        <v>0</v>
      </c>
      <c r="Q20" s="113">
        <f>三菜!J20</f>
        <v>0</v>
      </c>
      <c r="R20" s="733"/>
      <c r="S20" s="726">
        <f>三菜!H29</f>
        <v>0</v>
      </c>
      <c r="T20" s="727"/>
      <c r="U20" s="727"/>
      <c r="V20" s="728"/>
      <c r="W20" s="244">
        <f>三菜!I29</f>
        <v>0</v>
      </c>
      <c r="X20" s="418">
        <f t="shared" si="1"/>
        <v>0</v>
      </c>
      <c r="Y20" s="113">
        <f>三菜!J29</f>
        <v>0</v>
      </c>
      <c r="Z20" s="733"/>
      <c r="AA20" s="726">
        <f>三菜!H38</f>
        <v>0</v>
      </c>
      <c r="AB20" s="727"/>
      <c r="AC20" s="727"/>
      <c r="AD20" s="728"/>
      <c r="AE20" s="244">
        <f>三菜!I38</f>
        <v>0</v>
      </c>
      <c r="AF20" s="418">
        <f t="shared" si="2"/>
        <v>0</v>
      </c>
      <c r="AG20" s="113">
        <f>三菜!J38</f>
        <v>0</v>
      </c>
      <c r="AH20" s="733"/>
      <c r="AI20" s="726">
        <f>三菜!H47</f>
        <v>0</v>
      </c>
      <c r="AJ20" s="727"/>
      <c r="AK20" s="727"/>
      <c r="AL20" s="728"/>
      <c r="AM20" s="244">
        <f>三菜!I47</f>
        <v>0</v>
      </c>
      <c r="AN20" s="418">
        <f t="shared" si="3"/>
        <v>0</v>
      </c>
      <c r="AO20" s="113">
        <f>三菜!J47</f>
        <v>0</v>
      </c>
      <c r="AP20" s="116"/>
    </row>
    <row r="21" spans="1:42" ht="22.2">
      <c r="A21" s="734"/>
      <c r="B21" s="734"/>
      <c r="C21" s="730">
        <f>三菜!H12</f>
        <v>0</v>
      </c>
      <c r="D21" s="731"/>
      <c r="E21" s="731"/>
      <c r="F21" s="731"/>
      <c r="G21" s="244">
        <f>三菜!I12</f>
        <v>0</v>
      </c>
      <c r="H21" s="418">
        <f t="shared" si="4"/>
        <v>0</v>
      </c>
      <c r="I21" s="113">
        <f>三菜!J12</f>
        <v>0</v>
      </c>
      <c r="J21" s="734"/>
      <c r="K21" s="726">
        <f>三菜!H21</f>
        <v>0</v>
      </c>
      <c r="L21" s="727"/>
      <c r="M21" s="727"/>
      <c r="N21" s="728"/>
      <c r="O21" s="244">
        <f>三菜!I21</f>
        <v>0</v>
      </c>
      <c r="P21" s="418">
        <f>(O21*1000)/K$3</f>
        <v>0</v>
      </c>
      <c r="Q21" s="113">
        <f>三菜!J21</f>
        <v>0</v>
      </c>
      <c r="R21" s="734"/>
      <c r="S21" s="726">
        <f>三菜!H30</f>
        <v>0</v>
      </c>
      <c r="T21" s="727"/>
      <c r="U21" s="727"/>
      <c r="V21" s="728"/>
      <c r="W21" s="244">
        <f>三菜!I30</f>
        <v>0</v>
      </c>
      <c r="X21" s="418">
        <f>(W21*1000)/S$3</f>
        <v>0</v>
      </c>
      <c r="Y21" s="113">
        <f>三菜!J30</f>
        <v>0</v>
      </c>
      <c r="Z21" s="734"/>
      <c r="AA21" s="726">
        <f>三菜!H39</f>
        <v>0</v>
      </c>
      <c r="AB21" s="727"/>
      <c r="AC21" s="727"/>
      <c r="AD21" s="728"/>
      <c r="AE21" s="244">
        <f>三菜!I39</f>
        <v>0</v>
      </c>
      <c r="AF21" s="418">
        <f t="shared" si="2"/>
        <v>0</v>
      </c>
      <c r="AG21" s="113">
        <f>三菜!J39</f>
        <v>0</v>
      </c>
      <c r="AH21" s="734"/>
      <c r="AI21" s="726">
        <f>三菜!H48</f>
        <v>0</v>
      </c>
      <c r="AJ21" s="727"/>
      <c r="AK21" s="727"/>
      <c r="AL21" s="728"/>
      <c r="AM21" s="244">
        <f>三菜!I48</f>
        <v>0</v>
      </c>
      <c r="AN21" s="418">
        <f t="shared" si="3"/>
        <v>0</v>
      </c>
      <c r="AO21" s="113">
        <f>三菜!J48</f>
        <v>0</v>
      </c>
      <c r="AP21" s="116"/>
    </row>
    <row r="22" spans="1:42" ht="21" customHeight="1">
      <c r="A22" s="732" t="s">
        <v>27</v>
      </c>
      <c r="B22" s="732" t="str">
        <f>三菜!K4</f>
        <v>炒油菜</v>
      </c>
      <c r="C22" s="730" t="str">
        <f>三菜!K5</f>
        <v>油菜(切)</v>
      </c>
      <c r="D22" s="731"/>
      <c r="E22" s="731"/>
      <c r="F22" s="731"/>
      <c r="G22" s="244">
        <f>三菜!L5</f>
        <v>17</v>
      </c>
      <c r="H22" s="418">
        <f t="shared" si="4"/>
        <v>75.221238938053091</v>
      </c>
      <c r="I22" s="113" t="str">
        <f>三菜!M5</f>
        <v>Kg</v>
      </c>
      <c r="J22" s="732" t="str">
        <f>三菜!K13</f>
        <v>炒高麗菜</v>
      </c>
      <c r="K22" s="730" t="str">
        <f>三菜!K14</f>
        <v>高麗菜(切片)</v>
      </c>
      <c r="L22" s="731"/>
      <c r="M22" s="731"/>
      <c r="N22" s="731"/>
      <c r="O22" s="244">
        <f>三菜!L14</f>
        <v>17</v>
      </c>
      <c r="P22" s="418">
        <f t="shared" si="0"/>
        <v>75.221238938053091</v>
      </c>
      <c r="Q22" s="113" t="str">
        <f>三菜!M14</f>
        <v>Kg</v>
      </c>
      <c r="R22" s="732">
        <f>三菜!K22</f>
        <v>0</v>
      </c>
      <c r="S22" s="726">
        <f>三菜!K23</f>
        <v>0</v>
      </c>
      <c r="T22" s="727"/>
      <c r="U22" s="727"/>
      <c r="V22" s="728"/>
      <c r="W22" s="244">
        <f>三菜!L23</f>
        <v>0</v>
      </c>
      <c r="X22" s="418">
        <f t="shared" si="1"/>
        <v>0</v>
      </c>
      <c r="Y22" s="113">
        <f>三菜!M23</f>
        <v>0</v>
      </c>
      <c r="Z22" s="732" t="str">
        <f>三菜!K31</f>
        <v>鐵板鮮蔬</v>
      </c>
      <c r="AA22" s="726" t="str">
        <f>三菜!K32</f>
        <v>豆芽菜</v>
      </c>
      <c r="AB22" s="727"/>
      <c r="AC22" s="727"/>
      <c r="AD22" s="728"/>
      <c r="AE22" s="244">
        <f>三菜!L32</f>
        <v>16</v>
      </c>
      <c r="AF22" s="418">
        <f t="shared" si="2"/>
        <v>70.796460176991147</v>
      </c>
      <c r="AG22" s="113" t="str">
        <f>三菜!M32</f>
        <v>Kg</v>
      </c>
      <c r="AH22" s="732" t="str">
        <f>三菜!K40</f>
        <v>炒高麗菜</v>
      </c>
      <c r="AI22" s="726" t="str">
        <f>三菜!K41</f>
        <v>高麗菜(切片)</v>
      </c>
      <c r="AJ22" s="727"/>
      <c r="AK22" s="727"/>
      <c r="AL22" s="728"/>
      <c r="AM22" s="244">
        <f>三菜!L41</f>
        <v>17</v>
      </c>
      <c r="AN22" s="418">
        <f t="shared" si="3"/>
        <v>75.221238938053091</v>
      </c>
      <c r="AO22" s="113" t="str">
        <f>三菜!M41</f>
        <v>Kg</v>
      </c>
      <c r="AP22" s="116"/>
    </row>
    <row r="23" spans="1:42" ht="22.2">
      <c r="A23" s="733"/>
      <c r="B23" s="733"/>
      <c r="C23" s="730" t="str">
        <f>三菜!K6</f>
        <v>薑絲</v>
      </c>
      <c r="D23" s="731"/>
      <c r="E23" s="731"/>
      <c r="F23" s="731"/>
      <c r="G23" s="244">
        <f>三菜!L6</f>
        <v>0.2</v>
      </c>
      <c r="H23" s="418">
        <f t="shared" si="4"/>
        <v>0.88495575221238942</v>
      </c>
      <c r="I23" s="113" t="str">
        <f>三菜!M6</f>
        <v>Kg</v>
      </c>
      <c r="J23" s="733"/>
      <c r="K23" s="730" t="str">
        <f>三菜!K15</f>
        <v>蒜末</v>
      </c>
      <c r="L23" s="731"/>
      <c r="M23" s="731"/>
      <c r="N23" s="731"/>
      <c r="O23" s="244">
        <f>三菜!L15</f>
        <v>0.2</v>
      </c>
      <c r="P23" s="418">
        <f t="shared" si="0"/>
        <v>0.88495575221238942</v>
      </c>
      <c r="Q23" s="113" t="str">
        <f>三菜!M15</f>
        <v>Kg</v>
      </c>
      <c r="R23" s="733"/>
      <c r="S23" s="726">
        <f>三菜!K24</f>
        <v>0</v>
      </c>
      <c r="T23" s="727"/>
      <c r="U23" s="727"/>
      <c r="V23" s="728"/>
      <c r="W23" s="244">
        <f>三菜!L24</f>
        <v>0</v>
      </c>
      <c r="X23" s="418">
        <f t="shared" si="1"/>
        <v>0</v>
      </c>
      <c r="Y23" s="113">
        <f>三菜!M24</f>
        <v>0</v>
      </c>
      <c r="Z23" s="733"/>
      <c r="AA23" s="726" t="str">
        <f>三菜!K33</f>
        <v>韭菜段</v>
      </c>
      <c r="AB23" s="727"/>
      <c r="AC23" s="727"/>
      <c r="AD23" s="728"/>
      <c r="AE23" s="244">
        <f>三菜!L33</f>
        <v>0.7</v>
      </c>
      <c r="AF23" s="418">
        <f t="shared" si="2"/>
        <v>3.0973451327433628</v>
      </c>
      <c r="AG23" s="113" t="str">
        <f>三菜!M33</f>
        <v>Kg</v>
      </c>
      <c r="AH23" s="733"/>
      <c r="AI23" s="726" t="str">
        <f>三菜!K42</f>
        <v>蒜末</v>
      </c>
      <c r="AJ23" s="727"/>
      <c r="AK23" s="727"/>
      <c r="AL23" s="728"/>
      <c r="AM23" s="244">
        <f>三菜!L42</f>
        <v>0.2</v>
      </c>
      <c r="AN23" s="418">
        <f t="shared" si="3"/>
        <v>0.88495575221238942</v>
      </c>
      <c r="AO23" s="113" t="str">
        <f>三菜!M42</f>
        <v>Kg</v>
      </c>
      <c r="AP23" s="116"/>
    </row>
    <row r="24" spans="1:42" ht="22.2">
      <c r="A24" s="733"/>
      <c r="B24" s="733"/>
      <c r="C24" s="730">
        <f>三菜!K7</f>
        <v>0</v>
      </c>
      <c r="D24" s="731"/>
      <c r="E24" s="731"/>
      <c r="F24" s="731"/>
      <c r="G24" s="244">
        <f>三菜!L7</f>
        <v>0</v>
      </c>
      <c r="H24" s="418">
        <f t="shared" si="4"/>
        <v>0</v>
      </c>
      <c r="I24" s="113">
        <f>三菜!M7</f>
        <v>0</v>
      </c>
      <c r="J24" s="733"/>
      <c r="K24" s="730">
        <f>三菜!K16</f>
        <v>0</v>
      </c>
      <c r="L24" s="731"/>
      <c r="M24" s="731"/>
      <c r="N24" s="731"/>
      <c r="O24" s="244">
        <f>三菜!L16</f>
        <v>0</v>
      </c>
      <c r="P24" s="418">
        <f t="shared" si="0"/>
        <v>0</v>
      </c>
      <c r="Q24" s="113">
        <f>三菜!M16</f>
        <v>0</v>
      </c>
      <c r="R24" s="733"/>
      <c r="S24" s="726">
        <f>三菜!K25</f>
        <v>0</v>
      </c>
      <c r="T24" s="727"/>
      <c r="U24" s="727"/>
      <c r="V24" s="728"/>
      <c r="W24" s="244">
        <f>三菜!L25</f>
        <v>0</v>
      </c>
      <c r="X24" s="418">
        <f t="shared" si="1"/>
        <v>0</v>
      </c>
      <c r="Y24" s="113">
        <f>三菜!M25</f>
        <v>0</v>
      </c>
      <c r="Z24" s="733"/>
      <c r="AA24" s="726" t="str">
        <f>三菜!K34</f>
        <v>蒜末</v>
      </c>
      <c r="AB24" s="727"/>
      <c r="AC24" s="727"/>
      <c r="AD24" s="728"/>
      <c r="AE24" s="244">
        <f>三菜!L34</f>
        <v>0.2</v>
      </c>
      <c r="AF24" s="418">
        <f t="shared" si="2"/>
        <v>0.88495575221238942</v>
      </c>
      <c r="AG24" s="113" t="str">
        <f>三菜!M34</f>
        <v>Kg</v>
      </c>
      <c r="AH24" s="733"/>
      <c r="AI24" s="726">
        <f>三菜!K43</f>
        <v>0</v>
      </c>
      <c r="AJ24" s="727"/>
      <c r="AK24" s="727"/>
      <c r="AL24" s="728"/>
      <c r="AM24" s="244">
        <f>三菜!L43</f>
        <v>0</v>
      </c>
      <c r="AN24" s="418">
        <f t="shared" si="3"/>
        <v>0</v>
      </c>
      <c r="AO24" s="113">
        <f>三菜!M43</f>
        <v>0</v>
      </c>
      <c r="AP24" s="116"/>
    </row>
    <row r="25" spans="1:42" ht="22.2">
      <c r="A25" s="733"/>
      <c r="B25" s="733"/>
      <c r="C25" s="730">
        <f>三菜!K8</f>
        <v>0</v>
      </c>
      <c r="D25" s="731"/>
      <c r="E25" s="731"/>
      <c r="F25" s="731"/>
      <c r="G25" s="244">
        <f>三菜!L8</f>
        <v>0</v>
      </c>
      <c r="H25" s="418">
        <f t="shared" si="4"/>
        <v>0</v>
      </c>
      <c r="I25" s="113">
        <f>三菜!M8</f>
        <v>0</v>
      </c>
      <c r="J25" s="733"/>
      <c r="K25" s="730">
        <f>三菜!K17</f>
        <v>0</v>
      </c>
      <c r="L25" s="731"/>
      <c r="M25" s="731"/>
      <c r="N25" s="731"/>
      <c r="O25" s="244">
        <f>三菜!L17</f>
        <v>0</v>
      </c>
      <c r="P25" s="418">
        <f t="shared" si="0"/>
        <v>0</v>
      </c>
      <c r="Q25" s="113">
        <f>三菜!M17</f>
        <v>0</v>
      </c>
      <c r="R25" s="733"/>
      <c r="S25" s="726">
        <f>三菜!K26</f>
        <v>0</v>
      </c>
      <c r="T25" s="727"/>
      <c r="U25" s="727"/>
      <c r="V25" s="728"/>
      <c r="W25" s="244">
        <f>三菜!L26</f>
        <v>0</v>
      </c>
      <c r="X25" s="418">
        <f t="shared" si="1"/>
        <v>0</v>
      </c>
      <c r="Y25" s="113">
        <f>三菜!M26</f>
        <v>0</v>
      </c>
      <c r="Z25" s="733"/>
      <c r="AA25" s="726">
        <f>三菜!K35</f>
        <v>0</v>
      </c>
      <c r="AB25" s="727"/>
      <c r="AC25" s="727"/>
      <c r="AD25" s="728"/>
      <c r="AE25" s="244">
        <f>三菜!L35</f>
        <v>0</v>
      </c>
      <c r="AF25" s="418">
        <f t="shared" si="2"/>
        <v>0</v>
      </c>
      <c r="AG25" s="113">
        <f>三菜!M35</f>
        <v>0</v>
      </c>
      <c r="AH25" s="733"/>
      <c r="AI25" s="726">
        <f>三菜!K44</f>
        <v>0</v>
      </c>
      <c r="AJ25" s="727"/>
      <c r="AK25" s="727"/>
      <c r="AL25" s="728"/>
      <c r="AM25" s="244">
        <f>三菜!L44</f>
        <v>0</v>
      </c>
      <c r="AN25" s="418">
        <f t="shared" si="3"/>
        <v>0</v>
      </c>
      <c r="AO25" s="113">
        <f>三菜!M44</f>
        <v>0</v>
      </c>
      <c r="AP25" s="116"/>
    </row>
    <row r="26" spans="1:42" ht="22.2">
      <c r="A26" s="733"/>
      <c r="B26" s="733"/>
      <c r="C26" s="730">
        <f>三菜!K9</f>
        <v>0</v>
      </c>
      <c r="D26" s="731"/>
      <c r="E26" s="731"/>
      <c r="F26" s="731"/>
      <c r="G26" s="244">
        <f>三菜!L9</f>
        <v>0</v>
      </c>
      <c r="H26" s="418">
        <f t="shared" si="4"/>
        <v>0</v>
      </c>
      <c r="I26" s="113">
        <f>三菜!M9</f>
        <v>0</v>
      </c>
      <c r="J26" s="733"/>
      <c r="K26" s="730">
        <f>三菜!K18</f>
        <v>0</v>
      </c>
      <c r="L26" s="731"/>
      <c r="M26" s="731"/>
      <c r="N26" s="731"/>
      <c r="O26" s="244">
        <f>三菜!L18</f>
        <v>0</v>
      </c>
      <c r="P26" s="418">
        <f t="shared" si="0"/>
        <v>0</v>
      </c>
      <c r="Q26" s="113">
        <f>三菜!M18</f>
        <v>0</v>
      </c>
      <c r="R26" s="733"/>
      <c r="S26" s="726">
        <f>三菜!K27</f>
        <v>0</v>
      </c>
      <c r="T26" s="727"/>
      <c r="U26" s="727"/>
      <c r="V26" s="728"/>
      <c r="W26" s="244">
        <f>三菜!L27</f>
        <v>0</v>
      </c>
      <c r="X26" s="418">
        <f t="shared" si="1"/>
        <v>0</v>
      </c>
      <c r="Y26" s="113">
        <f>三菜!M27</f>
        <v>0</v>
      </c>
      <c r="Z26" s="733"/>
      <c r="AA26" s="726">
        <f>三菜!K36</f>
        <v>0</v>
      </c>
      <c r="AB26" s="727"/>
      <c r="AC26" s="727"/>
      <c r="AD26" s="728"/>
      <c r="AE26" s="244">
        <f>三菜!L36</f>
        <v>0</v>
      </c>
      <c r="AF26" s="418">
        <f t="shared" si="2"/>
        <v>0</v>
      </c>
      <c r="AG26" s="113">
        <f>三菜!M36</f>
        <v>0</v>
      </c>
      <c r="AH26" s="733"/>
      <c r="AI26" s="726">
        <f>三菜!K45</f>
        <v>0</v>
      </c>
      <c r="AJ26" s="727"/>
      <c r="AK26" s="727"/>
      <c r="AL26" s="728"/>
      <c r="AM26" s="244">
        <f>三菜!L45</f>
        <v>0</v>
      </c>
      <c r="AN26" s="418">
        <f t="shared" si="3"/>
        <v>0</v>
      </c>
      <c r="AO26" s="113">
        <f>三菜!M45</f>
        <v>0</v>
      </c>
      <c r="AP26" s="116"/>
    </row>
    <row r="27" spans="1:42" ht="22.2">
      <c r="A27" s="733"/>
      <c r="B27" s="733"/>
      <c r="C27" s="730">
        <f>三菜!K10</f>
        <v>0</v>
      </c>
      <c r="D27" s="731"/>
      <c r="E27" s="731"/>
      <c r="F27" s="731"/>
      <c r="G27" s="244">
        <f>三菜!L10</f>
        <v>0</v>
      </c>
      <c r="H27" s="418">
        <f>(G27*1000)/C$3</f>
        <v>0</v>
      </c>
      <c r="I27" s="113">
        <f>三菜!M10</f>
        <v>0</v>
      </c>
      <c r="J27" s="733"/>
      <c r="K27" s="730">
        <f>三菜!K19</f>
        <v>0</v>
      </c>
      <c r="L27" s="731"/>
      <c r="M27" s="731"/>
      <c r="N27" s="731"/>
      <c r="O27" s="244">
        <f>三菜!L19</f>
        <v>0</v>
      </c>
      <c r="P27" s="418">
        <f>(O27*1000)/K$3</f>
        <v>0</v>
      </c>
      <c r="Q27" s="113">
        <f>三菜!M19</f>
        <v>0</v>
      </c>
      <c r="R27" s="733"/>
      <c r="S27" s="726">
        <f>三菜!K28</f>
        <v>0</v>
      </c>
      <c r="T27" s="727"/>
      <c r="U27" s="727"/>
      <c r="V27" s="728"/>
      <c r="W27" s="244">
        <f>三菜!L28</f>
        <v>0</v>
      </c>
      <c r="X27" s="418">
        <f>(W27*1000)/S$3</f>
        <v>0</v>
      </c>
      <c r="Y27" s="113">
        <f>三菜!M28</f>
        <v>0</v>
      </c>
      <c r="Z27" s="733"/>
      <c r="AA27" s="726">
        <f>三菜!K37</f>
        <v>0</v>
      </c>
      <c r="AB27" s="727"/>
      <c r="AC27" s="727"/>
      <c r="AD27" s="728"/>
      <c r="AE27" s="244">
        <f>三菜!L37</f>
        <v>0</v>
      </c>
      <c r="AF27" s="418">
        <f>(AE27*1000)/AA$3</f>
        <v>0</v>
      </c>
      <c r="AG27" s="113">
        <f>三菜!M37</f>
        <v>0</v>
      </c>
      <c r="AH27" s="733"/>
      <c r="AI27" s="726">
        <f>三菜!K46</f>
        <v>0</v>
      </c>
      <c r="AJ27" s="727"/>
      <c r="AK27" s="727"/>
      <c r="AL27" s="728"/>
      <c r="AM27" s="244">
        <f>三菜!L46</f>
        <v>0</v>
      </c>
      <c r="AN27" s="418">
        <f>(AM27*1000)/AI$3</f>
        <v>0</v>
      </c>
      <c r="AO27" s="113">
        <f>三菜!M46</f>
        <v>0</v>
      </c>
      <c r="AP27" s="116"/>
    </row>
    <row r="28" spans="1:42" ht="22.2">
      <c r="A28" s="733"/>
      <c r="B28" s="733"/>
      <c r="C28" s="730">
        <f>三菜!K11</f>
        <v>0</v>
      </c>
      <c r="D28" s="731"/>
      <c r="E28" s="731"/>
      <c r="F28" s="731"/>
      <c r="G28" s="244">
        <f>三菜!L11</f>
        <v>0</v>
      </c>
      <c r="H28" s="418">
        <f>(G28*1000)/C$3</f>
        <v>0</v>
      </c>
      <c r="I28" s="113">
        <f>三菜!M11</f>
        <v>0</v>
      </c>
      <c r="J28" s="733"/>
      <c r="K28" s="730">
        <f>三菜!K20</f>
        <v>0</v>
      </c>
      <c r="L28" s="731"/>
      <c r="M28" s="731"/>
      <c r="N28" s="731"/>
      <c r="O28" s="244">
        <f>三菜!L20</f>
        <v>0</v>
      </c>
      <c r="P28" s="418">
        <f>(O28*1000)/K$3</f>
        <v>0</v>
      </c>
      <c r="Q28" s="113">
        <f>三菜!M20</f>
        <v>0</v>
      </c>
      <c r="R28" s="733"/>
      <c r="S28" s="726">
        <f>三菜!K29</f>
        <v>0</v>
      </c>
      <c r="T28" s="727"/>
      <c r="U28" s="727"/>
      <c r="V28" s="728"/>
      <c r="W28" s="244">
        <f>三菜!L29</f>
        <v>0</v>
      </c>
      <c r="X28" s="418">
        <f>(W28*1000)/S$3</f>
        <v>0</v>
      </c>
      <c r="Y28" s="113">
        <f>三菜!M29</f>
        <v>0</v>
      </c>
      <c r="Z28" s="733"/>
      <c r="AA28" s="726">
        <f>三菜!K38</f>
        <v>0</v>
      </c>
      <c r="AB28" s="727"/>
      <c r="AC28" s="727"/>
      <c r="AD28" s="728"/>
      <c r="AE28" s="244">
        <f>三菜!L38</f>
        <v>0</v>
      </c>
      <c r="AF28" s="418">
        <f>(AE28*1000)/AA$3</f>
        <v>0</v>
      </c>
      <c r="AG28" s="113">
        <f>三菜!M38</f>
        <v>0</v>
      </c>
      <c r="AH28" s="733"/>
      <c r="AI28" s="726">
        <f>三菜!K47</f>
        <v>0</v>
      </c>
      <c r="AJ28" s="727"/>
      <c r="AK28" s="727"/>
      <c r="AL28" s="728"/>
      <c r="AM28" s="244">
        <f>三菜!L47</f>
        <v>0</v>
      </c>
      <c r="AN28" s="418">
        <f>(AM28*1000)/AI$3</f>
        <v>0</v>
      </c>
      <c r="AO28" s="113">
        <f>三菜!M47</f>
        <v>0</v>
      </c>
      <c r="AP28" s="116"/>
    </row>
    <row r="29" spans="1:42" ht="22.2">
      <c r="A29" s="734"/>
      <c r="B29" s="734"/>
      <c r="C29" s="730">
        <f>三菜!K12</f>
        <v>0</v>
      </c>
      <c r="D29" s="731"/>
      <c r="E29" s="731"/>
      <c r="F29" s="731"/>
      <c r="G29" s="244">
        <f>三菜!L12</f>
        <v>0</v>
      </c>
      <c r="H29" s="418">
        <f>(G29*1000)/C$3</f>
        <v>0</v>
      </c>
      <c r="I29" s="113">
        <f>三菜!M12</f>
        <v>0</v>
      </c>
      <c r="J29" s="734"/>
      <c r="K29" s="730">
        <f>三菜!K21</f>
        <v>0</v>
      </c>
      <c r="L29" s="731"/>
      <c r="M29" s="731"/>
      <c r="N29" s="731"/>
      <c r="O29" s="244">
        <f>三菜!L21</f>
        <v>0</v>
      </c>
      <c r="P29" s="418">
        <f>(O29*1000)/K$3</f>
        <v>0</v>
      </c>
      <c r="Q29" s="113">
        <f>三菜!M21</f>
        <v>0</v>
      </c>
      <c r="R29" s="734"/>
      <c r="S29" s="726">
        <f>三菜!K30</f>
        <v>0</v>
      </c>
      <c r="T29" s="727"/>
      <c r="U29" s="727"/>
      <c r="V29" s="728"/>
      <c r="W29" s="244">
        <f>三菜!L30</f>
        <v>0</v>
      </c>
      <c r="X29" s="418">
        <f>(W29*1000)/S$3</f>
        <v>0</v>
      </c>
      <c r="Y29" s="113">
        <f>三菜!M30</f>
        <v>0</v>
      </c>
      <c r="Z29" s="734"/>
      <c r="AA29" s="726">
        <f>三菜!K39</f>
        <v>0</v>
      </c>
      <c r="AB29" s="727"/>
      <c r="AC29" s="727"/>
      <c r="AD29" s="728"/>
      <c r="AE29" s="244">
        <f>三菜!L39</f>
        <v>0</v>
      </c>
      <c r="AF29" s="418">
        <f>(AE29*1000)/AA$3</f>
        <v>0</v>
      </c>
      <c r="AG29" s="113">
        <f>三菜!M39</f>
        <v>0</v>
      </c>
      <c r="AH29" s="734"/>
      <c r="AI29" s="726">
        <f>三菜!K48</f>
        <v>0</v>
      </c>
      <c r="AJ29" s="727"/>
      <c r="AK29" s="727"/>
      <c r="AL29" s="728"/>
      <c r="AM29" s="244">
        <f>三菜!L48</f>
        <v>0</v>
      </c>
      <c r="AN29" s="418">
        <f>(AM29*1000)/AI$3</f>
        <v>0</v>
      </c>
      <c r="AO29" s="113">
        <f>三菜!M48</f>
        <v>0</v>
      </c>
      <c r="AP29" s="116"/>
    </row>
    <row r="30" spans="1:42" ht="21" customHeight="1">
      <c r="A30" s="732" t="s">
        <v>28</v>
      </c>
      <c r="B30" s="732" t="str">
        <f>三菜!N4</f>
        <v>玉米蛋花濃湯</v>
      </c>
      <c r="C30" s="730" t="str">
        <f>三菜!N5</f>
        <v>蛋(10粒/盒/約0.6k)</v>
      </c>
      <c r="D30" s="731"/>
      <c r="E30" s="731"/>
      <c r="F30" s="731"/>
      <c r="G30" s="244">
        <f>三菜!O5</f>
        <v>5</v>
      </c>
      <c r="H30" s="418">
        <f t="shared" si="4"/>
        <v>22.123893805309734</v>
      </c>
      <c r="I30" s="113" t="str">
        <f>三菜!P5</f>
        <v>盒</v>
      </c>
      <c r="J30" s="732" t="str">
        <f>三菜!N13</f>
        <v>榨菜肉絲湯</v>
      </c>
      <c r="K30" s="730" t="str">
        <f>三菜!N14</f>
        <v>榨菜絲</v>
      </c>
      <c r="L30" s="731"/>
      <c r="M30" s="731"/>
      <c r="N30" s="731"/>
      <c r="O30" s="244">
        <f>三菜!O14</f>
        <v>6</v>
      </c>
      <c r="P30" s="418">
        <f t="shared" si="0"/>
        <v>26.548672566371682</v>
      </c>
      <c r="Q30" s="113" t="str">
        <f>三菜!P14</f>
        <v>Kg</v>
      </c>
      <c r="R30" s="732">
        <f>三菜!N22</f>
        <v>0</v>
      </c>
      <c r="S30" s="726">
        <f>三菜!N23</f>
        <v>0</v>
      </c>
      <c r="T30" s="727"/>
      <c r="U30" s="727"/>
      <c r="V30" s="728"/>
      <c r="W30" s="244">
        <f>三菜!O23</f>
        <v>0</v>
      </c>
      <c r="X30" s="418">
        <f t="shared" si="1"/>
        <v>0</v>
      </c>
      <c r="Y30" s="113">
        <f>三菜!P23</f>
        <v>0</v>
      </c>
      <c r="Z30" s="732" t="str">
        <f>三菜!N31</f>
        <v>蘿蔔湯</v>
      </c>
      <c r="AA30" s="726" t="str">
        <f>三菜!N32</f>
        <v>白蘿蔔中丁</v>
      </c>
      <c r="AB30" s="727"/>
      <c r="AC30" s="727"/>
      <c r="AD30" s="728"/>
      <c r="AE30" s="244">
        <f>三菜!O32</f>
        <v>9</v>
      </c>
      <c r="AF30" s="418">
        <f t="shared" si="2"/>
        <v>39.823008849557525</v>
      </c>
      <c r="AG30" s="113" t="str">
        <f>三菜!P32</f>
        <v>Kg</v>
      </c>
      <c r="AH30" s="732" t="str">
        <f>三菜!N40</f>
        <v>紅豆湯(提早送</v>
      </c>
      <c r="AI30" s="726" t="str">
        <f>三菜!N41</f>
        <v>紅豆</v>
      </c>
      <c r="AJ30" s="727"/>
      <c r="AK30" s="727"/>
      <c r="AL30" s="728"/>
      <c r="AM30" s="244">
        <f>三菜!O41</f>
        <v>0</v>
      </c>
      <c r="AN30" s="418">
        <f t="shared" si="3"/>
        <v>0</v>
      </c>
      <c r="AO30" s="113" t="str">
        <f>三菜!P41</f>
        <v>Kg</v>
      </c>
      <c r="AP30" s="116"/>
    </row>
    <row r="31" spans="1:42" ht="22.2">
      <c r="A31" s="733"/>
      <c r="B31" s="733"/>
      <c r="C31" s="730" t="str">
        <f>三菜!N6</f>
        <v>玉米粒</v>
      </c>
      <c r="D31" s="731"/>
      <c r="E31" s="731"/>
      <c r="F31" s="731"/>
      <c r="G31" s="244">
        <f>三菜!O6</f>
        <v>3</v>
      </c>
      <c r="H31" s="418">
        <f t="shared" si="4"/>
        <v>13.274336283185841</v>
      </c>
      <c r="I31" s="113" t="str">
        <f>三菜!P6</f>
        <v>Kg</v>
      </c>
      <c r="J31" s="733"/>
      <c r="K31" s="730" t="str">
        <f>三菜!N15</f>
        <v>肉絲*溫</v>
      </c>
      <c r="L31" s="731"/>
      <c r="M31" s="731"/>
      <c r="N31" s="731"/>
      <c r="O31" s="244">
        <f>三菜!O15</f>
        <v>2</v>
      </c>
      <c r="P31" s="418">
        <f t="shared" si="0"/>
        <v>8.8495575221238933</v>
      </c>
      <c r="Q31" s="113" t="str">
        <f>三菜!P15</f>
        <v>Kg</v>
      </c>
      <c r="R31" s="733"/>
      <c r="S31" s="726">
        <f>三菜!N24</f>
        <v>0</v>
      </c>
      <c r="T31" s="727"/>
      <c r="U31" s="727"/>
      <c r="V31" s="728"/>
      <c r="W31" s="244">
        <f>三菜!O24</f>
        <v>0</v>
      </c>
      <c r="X31" s="418">
        <f t="shared" si="1"/>
        <v>0</v>
      </c>
      <c r="Y31" s="113">
        <f>三菜!P24</f>
        <v>0</v>
      </c>
      <c r="Z31" s="733"/>
      <c r="AA31" s="726" t="str">
        <f>三菜!N33</f>
        <v>豬大骨*溫</v>
      </c>
      <c r="AB31" s="727"/>
      <c r="AC31" s="727"/>
      <c r="AD31" s="728"/>
      <c r="AE31" s="244">
        <f>三菜!O33</f>
        <v>1</v>
      </c>
      <c r="AF31" s="418">
        <f t="shared" si="2"/>
        <v>4.4247787610619467</v>
      </c>
      <c r="AG31" s="113" t="str">
        <f>三菜!P33</f>
        <v>Kg</v>
      </c>
      <c r="AH31" s="733"/>
      <c r="AI31" s="726">
        <f>三菜!N42</f>
        <v>0</v>
      </c>
      <c r="AJ31" s="727"/>
      <c r="AK31" s="727"/>
      <c r="AL31" s="728"/>
      <c r="AM31" s="244">
        <f>三菜!O42</f>
        <v>0</v>
      </c>
      <c r="AN31" s="418">
        <f t="shared" si="3"/>
        <v>0</v>
      </c>
      <c r="AO31" s="113">
        <f>三菜!P42</f>
        <v>0</v>
      </c>
      <c r="AP31" s="116"/>
    </row>
    <row r="32" spans="1:42" ht="22.2">
      <c r="A32" s="733"/>
      <c r="B32" s="733"/>
      <c r="C32" s="730" t="str">
        <f>三菜!N7</f>
        <v>豬大骨*溫</v>
      </c>
      <c r="D32" s="731"/>
      <c r="E32" s="731"/>
      <c r="F32" s="731"/>
      <c r="G32" s="244">
        <f>三菜!O7</f>
        <v>2</v>
      </c>
      <c r="H32" s="418">
        <f t="shared" si="4"/>
        <v>8.8495575221238933</v>
      </c>
      <c r="I32" s="113" t="str">
        <f>三菜!P7</f>
        <v>Kg</v>
      </c>
      <c r="J32" s="733"/>
      <c r="K32" s="730" t="str">
        <f>三菜!N16</f>
        <v>薑絲</v>
      </c>
      <c r="L32" s="731"/>
      <c r="M32" s="731"/>
      <c r="N32" s="731"/>
      <c r="O32" s="244">
        <f>三菜!O16</f>
        <v>0.3</v>
      </c>
      <c r="P32" s="418">
        <f t="shared" si="0"/>
        <v>1.3274336283185841</v>
      </c>
      <c r="Q32" s="113" t="str">
        <f>三菜!P16</f>
        <v>Kg</v>
      </c>
      <c r="R32" s="733"/>
      <c r="S32" s="726">
        <f>三菜!N25</f>
        <v>0</v>
      </c>
      <c r="T32" s="727"/>
      <c r="U32" s="727"/>
      <c r="V32" s="728"/>
      <c r="W32" s="244">
        <f>三菜!O25</f>
        <v>0</v>
      </c>
      <c r="X32" s="418">
        <f t="shared" si="1"/>
        <v>0</v>
      </c>
      <c r="Y32" s="113">
        <f>三菜!P25</f>
        <v>0</v>
      </c>
      <c r="Z32" s="733"/>
      <c r="AA32" s="726" t="str">
        <f>三菜!N34</f>
        <v>芹菜珠</v>
      </c>
      <c r="AB32" s="727"/>
      <c r="AC32" s="727"/>
      <c r="AD32" s="728"/>
      <c r="AE32" s="244">
        <f>三菜!O34</f>
        <v>0.2</v>
      </c>
      <c r="AF32" s="418">
        <f t="shared" si="2"/>
        <v>0.88495575221238942</v>
      </c>
      <c r="AG32" s="113" t="str">
        <f>三菜!P34</f>
        <v>Kg</v>
      </c>
      <c r="AH32" s="733"/>
      <c r="AI32" s="726">
        <f>三菜!N43</f>
        <v>0</v>
      </c>
      <c r="AJ32" s="727"/>
      <c r="AK32" s="727"/>
      <c r="AL32" s="728"/>
      <c r="AM32" s="244">
        <f>三菜!O43</f>
        <v>0</v>
      </c>
      <c r="AN32" s="418">
        <f t="shared" si="3"/>
        <v>0</v>
      </c>
      <c r="AO32" s="113">
        <f>三菜!P43</f>
        <v>0</v>
      </c>
      <c r="AP32" s="116"/>
    </row>
    <row r="33" spans="1:42" ht="22.2">
      <c r="A33" s="733"/>
      <c r="B33" s="733"/>
      <c r="C33" s="730">
        <f>三菜!N8</f>
        <v>0</v>
      </c>
      <c r="D33" s="731"/>
      <c r="E33" s="731"/>
      <c r="F33" s="731"/>
      <c r="G33" s="244">
        <f>三菜!O8</f>
        <v>0</v>
      </c>
      <c r="H33" s="418">
        <f t="shared" si="4"/>
        <v>0</v>
      </c>
      <c r="I33" s="113">
        <f>三菜!P8</f>
        <v>0</v>
      </c>
      <c r="J33" s="733"/>
      <c r="K33" s="730">
        <f>三菜!N17</f>
        <v>0</v>
      </c>
      <c r="L33" s="731"/>
      <c r="M33" s="731"/>
      <c r="N33" s="731"/>
      <c r="O33" s="244">
        <f>三菜!O17</f>
        <v>0</v>
      </c>
      <c r="P33" s="418">
        <f t="shared" si="0"/>
        <v>0</v>
      </c>
      <c r="Q33" s="113">
        <f>三菜!P17</f>
        <v>0</v>
      </c>
      <c r="R33" s="733"/>
      <c r="S33" s="726">
        <f>三菜!N26</f>
        <v>0</v>
      </c>
      <c r="T33" s="727"/>
      <c r="U33" s="727"/>
      <c r="V33" s="728"/>
      <c r="W33" s="244">
        <f>三菜!O26</f>
        <v>0</v>
      </c>
      <c r="X33" s="418">
        <f t="shared" si="1"/>
        <v>0</v>
      </c>
      <c r="Y33" s="113">
        <f>三菜!P26</f>
        <v>0</v>
      </c>
      <c r="Z33" s="733"/>
      <c r="AA33" s="726">
        <f>三菜!N35</f>
        <v>0</v>
      </c>
      <c r="AB33" s="727"/>
      <c r="AC33" s="727"/>
      <c r="AD33" s="728"/>
      <c r="AE33" s="244">
        <f>三菜!O35</f>
        <v>0</v>
      </c>
      <c r="AF33" s="418">
        <f t="shared" si="2"/>
        <v>0</v>
      </c>
      <c r="AG33" s="113">
        <f>三菜!P35</f>
        <v>0</v>
      </c>
      <c r="AH33" s="733"/>
      <c r="AI33" s="726">
        <f>三菜!N44</f>
        <v>0</v>
      </c>
      <c r="AJ33" s="727"/>
      <c r="AK33" s="727"/>
      <c r="AL33" s="728"/>
      <c r="AM33" s="244">
        <f>三菜!O44</f>
        <v>0</v>
      </c>
      <c r="AN33" s="418">
        <f t="shared" si="3"/>
        <v>0</v>
      </c>
      <c r="AO33" s="113">
        <f>三菜!P44</f>
        <v>0</v>
      </c>
      <c r="AP33" s="116"/>
    </row>
    <row r="34" spans="1:42" ht="22.2">
      <c r="A34" s="733"/>
      <c r="B34" s="733"/>
      <c r="C34" s="730">
        <f>三菜!N9</f>
        <v>0</v>
      </c>
      <c r="D34" s="731"/>
      <c r="E34" s="731"/>
      <c r="F34" s="731"/>
      <c r="G34" s="244">
        <f>三菜!O9</f>
        <v>0</v>
      </c>
      <c r="H34" s="418">
        <f t="shared" si="4"/>
        <v>0</v>
      </c>
      <c r="I34" s="113">
        <f>三菜!P9</f>
        <v>0</v>
      </c>
      <c r="J34" s="733"/>
      <c r="K34" s="730">
        <f>三菜!N18</f>
        <v>0</v>
      </c>
      <c r="L34" s="731"/>
      <c r="M34" s="731"/>
      <c r="N34" s="731"/>
      <c r="O34" s="244">
        <f>三菜!O18</f>
        <v>0</v>
      </c>
      <c r="P34" s="418">
        <f t="shared" si="0"/>
        <v>0</v>
      </c>
      <c r="Q34" s="113">
        <f>三菜!P18</f>
        <v>0</v>
      </c>
      <c r="R34" s="733"/>
      <c r="S34" s="726">
        <f>三菜!N27</f>
        <v>0</v>
      </c>
      <c r="T34" s="727"/>
      <c r="U34" s="727"/>
      <c r="V34" s="728"/>
      <c r="W34" s="244">
        <f>三菜!O27</f>
        <v>0</v>
      </c>
      <c r="X34" s="418">
        <f t="shared" si="1"/>
        <v>0</v>
      </c>
      <c r="Y34" s="113">
        <f>三菜!P27</f>
        <v>0</v>
      </c>
      <c r="Z34" s="733"/>
      <c r="AA34" s="726">
        <f>三菜!N36</f>
        <v>0</v>
      </c>
      <c r="AB34" s="727"/>
      <c r="AC34" s="727"/>
      <c r="AD34" s="728"/>
      <c r="AE34" s="244">
        <f>三菜!O36</f>
        <v>0</v>
      </c>
      <c r="AF34" s="418">
        <f t="shared" si="2"/>
        <v>0</v>
      </c>
      <c r="AG34" s="113">
        <f>三菜!P36</f>
        <v>0</v>
      </c>
      <c r="AH34" s="733"/>
      <c r="AI34" s="726">
        <f>三菜!N45</f>
        <v>0</v>
      </c>
      <c r="AJ34" s="727"/>
      <c r="AK34" s="727"/>
      <c r="AL34" s="728"/>
      <c r="AM34" s="244">
        <f>三菜!O45</f>
        <v>0</v>
      </c>
      <c r="AN34" s="418">
        <f t="shared" si="3"/>
        <v>0</v>
      </c>
      <c r="AO34" s="113">
        <f>三菜!P45</f>
        <v>0</v>
      </c>
      <c r="AP34" s="116"/>
    </row>
    <row r="35" spans="1:42" ht="22.2">
      <c r="A35" s="733"/>
      <c r="B35" s="733"/>
      <c r="C35" s="730">
        <f>三菜!N10</f>
        <v>0</v>
      </c>
      <c r="D35" s="731"/>
      <c r="E35" s="731"/>
      <c r="F35" s="731"/>
      <c r="G35" s="244">
        <f>三菜!O10</f>
        <v>0</v>
      </c>
      <c r="H35" s="418">
        <f t="shared" si="4"/>
        <v>0</v>
      </c>
      <c r="I35" s="113">
        <f>三菜!P10</f>
        <v>0</v>
      </c>
      <c r="J35" s="733"/>
      <c r="K35" s="730">
        <f>三菜!N19</f>
        <v>0</v>
      </c>
      <c r="L35" s="731"/>
      <c r="M35" s="731"/>
      <c r="N35" s="731"/>
      <c r="O35" s="244">
        <f>三菜!O19</f>
        <v>0</v>
      </c>
      <c r="P35" s="418">
        <f t="shared" si="0"/>
        <v>0</v>
      </c>
      <c r="Q35" s="113">
        <f>三菜!P19</f>
        <v>0</v>
      </c>
      <c r="R35" s="733"/>
      <c r="S35" s="726">
        <f>三菜!N28</f>
        <v>0</v>
      </c>
      <c r="T35" s="727"/>
      <c r="U35" s="727"/>
      <c r="V35" s="728"/>
      <c r="W35" s="244">
        <f>三菜!O28</f>
        <v>0</v>
      </c>
      <c r="X35" s="418">
        <f t="shared" si="1"/>
        <v>0</v>
      </c>
      <c r="Y35" s="113">
        <f>三菜!P28</f>
        <v>0</v>
      </c>
      <c r="Z35" s="733"/>
      <c r="AA35" s="726">
        <f>三菜!N37</f>
        <v>0</v>
      </c>
      <c r="AB35" s="727"/>
      <c r="AC35" s="727"/>
      <c r="AD35" s="728"/>
      <c r="AE35" s="244">
        <f>三菜!O37</f>
        <v>0</v>
      </c>
      <c r="AF35" s="418">
        <f t="shared" si="2"/>
        <v>0</v>
      </c>
      <c r="AG35" s="113">
        <f>三菜!P37</f>
        <v>0</v>
      </c>
      <c r="AH35" s="733"/>
      <c r="AI35" s="726">
        <f>三菜!N46</f>
        <v>0</v>
      </c>
      <c r="AJ35" s="727"/>
      <c r="AK35" s="727"/>
      <c r="AL35" s="728"/>
      <c r="AM35" s="244">
        <f>三菜!O46</f>
        <v>0</v>
      </c>
      <c r="AN35" s="418">
        <f t="shared" si="3"/>
        <v>0</v>
      </c>
      <c r="AO35" s="113">
        <f>三菜!P46</f>
        <v>0</v>
      </c>
      <c r="AP35" s="117"/>
    </row>
    <row r="36" spans="1:42" ht="22.2">
      <c r="A36" s="733"/>
      <c r="B36" s="733"/>
      <c r="C36" s="730">
        <f>三菜!N11</f>
        <v>0</v>
      </c>
      <c r="D36" s="731"/>
      <c r="E36" s="731"/>
      <c r="F36" s="731"/>
      <c r="G36" s="244">
        <f>三菜!O11</f>
        <v>0</v>
      </c>
      <c r="H36" s="418">
        <f t="shared" si="4"/>
        <v>0</v>
      </c>
      <c r="I36" s="113">
        <f>三菜!P11</f>
        <v>0</v>
      </c>
      <c r="J36" s="733"/>
      <c r="K36" s="730">
        <f>三菜!N20</f>
        <v>0</v>
      </c>
      <c r="L36" s="731"/>
      <c r="M36" s="731"/>
      <c r="N36" s="731"/>
      <c r="O36" s="244">
        <f>三菜!O20</f>
        <v>0</v>
      </c>
      <c r="P36" s="418">
        <f t="shared" si="0"/>
        <v>0</v>
      </c>
      <c r="Q36" s="113">
        <f>三菜!P20</f>
        <v>0</v>
      </c>
      <c r="R36" s="733"/>
      <c r="S36" s="726">
        <f>三菜!N29</f>
        <v>0</v>
      </c>
      <c r="T36" s="727"/>
      <c r="U36" s="727"/>
      <c r="V36" s="728"/>
      <c r="W36" s="244">
        <f>三菜!O29</f>
        <v>0</v>
      </c>
      <c r="X36" s="418">
        <f t="shared" si="1"/>
        <v>0</v>
      </c>
      <c r="Y36" s="113">
        <f>三菜!P29</f>
        <v>0</v>
      </c>
      <c r="Z36" s="733"/>
      <c r="AA36" s="726">
        <f>三菜!N38</f>
        <v>0</v>
      </c>
      <c r="AB36" s="727"/>
      <c r="AC36" s="727"/>
      <c r="AD36" s="728"/>
      <c r="AE36" s="244">
        <f>三菜!O38</f>
        <v>0</v>
      </c>
      <c r="AF36" s="418">
        <f t="shared" si="2"/>
        <v>0</v>
      </c>
      <c r="AG36" s="113">
        <f>三菜!P38</f>
        <v>0</v>
      </c>
      <c r="AH36" s="733"/>
      <c r="AI36" s="726">
        <f>三菜!N47</f>
        <v>0</v>
      </c>
      <c r="AJ36" s="727"/>
      <c r="AK36" s="727"/>
      <c r="AL36" s="728"/>
      <c r="AM36" s="244">
        <f>三菜!O47</f>
        <v>0</v>
      </c>
      <c r="AN36" s="418">
        <f t="shared" si="3"/>
        <v>0</v>
      </c>
      <c r="AO36" s="113">
        <f>三菜!P47</f>
        <v>0</v>
      </c>
      <c r="AP36" s="118"/>
    </row>
    <row r="37" spans="1:42" ht="22.2">
      <c r="A37" s="734"/>
      <c r="B37" s="734"/>
      <c r="C37" s="730">
        <f>三菜!N12</f>
        <v>0</v>
      </c>
      <c r="D37" s="731"/>
      <c r="E37" s="731"/>
      <c r="F37" s="731"/>
      <c r="G37" s="244">
        <f>三菜!O12</f>
        <v>0</v>
      </c>
      <c r="H37" s="418">
        <f>(G37*1000)/C$3</f>
        <v>0</v>
      </c>
      <c r="I37" s="113">
        <f>三菜!P12</f>
        <v>0</v>
      </c>
      <c r="J37" s="734"/>
      <c r="K37" s="730">
        <f>三菜!N21</f>
        <v>0</v>
      </c>
      <c r="L37" s="731"/>
      <c r="M37" s="731"/>
      <c r="N37" s="731"/>
      <c r="O37" s="244">
        <f>三菜!O21</f>
        <v>0</v>
      </c>
      <c r="P37" s="418">
        <f>(O37*1000)/K$3</f>
        <v>0</v>
      </c>
      <c r="Q37" s="113">
        <f>三菜!P21</f>
        <v>0</v>
      </c>
      <c r="R37" s="734"/>
      <c r="S37" s="726">
        <f>三菜!N30</f>
        <v>0</v>
      </c>
      <c r="T37" s="727"/>
      <c r="U37" s="727"/>
      <c r="V37" s="728"/>
      <c r="W37" s="244">
        <f>三菜!O30</f>
        <v>0</v>
      </c>
      <c r="X37" s="418">
        <f>(W37*1000)/S$3</f>
        <v>0</v>
      </c>
      <c r="Y37" s="113">
        <f>三菜!P30</f>
        <v>0</v>
      </c>
      <c r="Z37" s="734"/>
      <c r="AA37" s="726">
        <f>三菜!N39</f>
        <v>0</v>
      </c>
      <c r="AB37" s="727"/>
      <c r="AC37" s="727"/>
      <c r="AD37" s="728"/>
      <c r="AE37" s="244">
        <f>三菜!O39</f>
        <v>0</v>
      </c>
      <c r="AF37" s="418">
        <f>(AE37*1000)/AA$3</f>
        <v>0</v>
      </c>
      <c r="AG37" s="113">
        <f>三菜!P39</f>
        <v>0</v>
      </c>
      <c r="AH37" s="734"/>
      <c r="AI37" s="726">
        <f>三菜!N48</f>
        <v>0</v>
      </c>
      <c r="AJ37" s="727"/>
      <c r="AK37" s="727"/>
      <c r="AL37" s="728"/>
      <c r="AM37" s="244">
        <f>三菜!O48</f>
        <v>0</v>
      </c>
      <c r="AN37" s="418">
        <f>(AM37*1000)/AI$3</f>
        <v>0</v>
      </c>
      <c r="AO37" s="113">
        <f>三菜!P48</f>
        <v>0</v>
      </c>
      <c r="AP37" s="118"/>
    </row>
    <row r="38" spans="1:42" ht="22.8" thickBot="1">
      <c r="A38" s="748">
        <f>三菜!Q4</f>
        <v>0</v>
      </c>
      <c r="B38" s="749"/>
      <c r="C38" s="749"/>
      <c r="D38" s="749"/>
      <c r="E38" s="749"/>
      <c r="F38" s="750"/>
      <c r="G38" s="114"/>
      <c r="H38" s="114"/>
      <c r="I38" s="119" t="s">
        <v>48</v>
      </c>
      <c r="J38" s="729" t="str">
        <f>三菜!Q13</f>
        <v>柳丁</v>
      </c>
      <c r="K38" s="729"/>
      <c r="L38" s="729"/>
      <c r="M38" s="729"/>
      <c r="N38" s="729"/>
      <c r="O38" s="245"/>
      <c r="P38" s="246"/>
      <c r="Q38" s="119" t="s">
        <v>48</v>
      </c>
      <c r="R38" s="729">
        <f>三菜!Q22</f>
        <v>0</v>
      </c>
      <c r="S38" s="729"/>
      <c r="T38" s="729"/>
      <c r="U38" s="729"/>
      <c r="V38" s="729"/>
      <c r="W38" s="115"/>
      <c r="X38" s="114"/>
      <c r="Y38" s="119" t="s">
        <v>48</v>
      </c>
      <c r="Z38" s="729" t="str">
        <f>三菜!Q31</f>
        <v>蕃茄</v>
      </c>
      <c r="AA38" s="729"/>
      <c r="AB38" s="729"/>
      <c r="AC38" s="729"/>
      <c r="AD38" s="729"/>
      <c r="AE38" s="115"/>
      <c r="AF38" s="114"/>
      <c r="AG38" s="119" t="s">
        <v>48</v>
      </c>
      <c r="AH38" s="729">
        <f>三菜!Q40</f>
        <v>0</v>
      </c>
      <c r="AI38" s="729"/>
      <c r="AJ38" s="729"/>
      <c r="AK38" s="729"/>
      <c r="AL38" s="729"/>
      <c r="AM38" s="115"/>
      <c r="AN38" s="114"/>
      <c r="AO38" s="119" t="s">
        <v>48</v>
      </c>
      <c r="AP38" s="117"/>
    </row>
    <row r="39" spans="1:42" ht="21" customHeight="1">
      <c r="A39" s="753" t="s">
        <v>184</v>
      </c>
      <c r="B39" s="752" t="s">
        <v>125</v>
      </c>
      <c r="C39" s="738"/>
      <c r="D39" s="738"/>
      <c r="E39" s="738"/>
      <c r="F39" s="738"/>
      <c r="G39" s="737">
        <f>G42*15+G43*12+G45*5+G46*15</f>
        <v>0</v>
      </c>
      <c r="H39" s="737"/>
      <c r="I39" s="441" t="e">
        <f>G39*4/G48</f>
        <v>#DIV/0!</v>
      </c>
      <c r="J39" s="738" t="s">
        <v>125</v>
      </c>
      <c r="K39" s="738"/>
      <c r="L39" s="738"/>
      <c r="M39" s="738"/>
      <c r="N39" s="738"/>
      <c r="O39" s="737">
        <f>O42*15+O43*12+O45*5+O46*15</f>
        <v>0</v>
      </c>
      <c r="P39" s="737"/>
      <c r="Q39" s="441" t="e">
        <f>O39*4/O48</f>
        <v>#DIV/0!</v>
      </c>
      <c r="R39" s="738" t="s">
        <v>125</v>
      </c>
      <c r="S39" s="738"/>
      <c r="T39" s="738"/>
      <c r="U39" s="738"/>
      <c r="V39" s="738"/>
      <c r="W39" s="737">
        <f>W42*15+W43*12+W45*5+W46*15</f>
        <v>0</v>
      </c>
      <c r="X39" s="737"/>
      <c r="Y39" s="441" t="e">
        <f>W39*4/W48</f>
        <v>#DIV/0!</v>
      </c>
      <c r="Z39" s="738" t="s">
        <v>125</v>
      </c>
      <c r="AA39" s="738"/>
      <c r="AB39" s="738"/>
      <c r="AC39" s="738"/>
      <c r="AD39" s="738"/>
      <c r="AE39" s="737">
        <f>AE42*15+AE43*12+AE45*5+AE46*15</f>
        <v>0</v>
      </c>
      <c r="AF39" s="737"/>
      <c r="AG39" s="441" t="e">
        <f>AE39*4/AE48</f>
        <v>#DIV/0!</v>
      </c>
      <c r="AH39" s="738" t="s">
        <v>125</v>
      </c>
      <c r="AI39" s="738"/>
      <c r="AJ39" s="738"/>
      <c r="AK39" s="738"/>
      <c r="AL39" s="738"/>
      <c r="AM39" s="737">
        <f>AM42*15+AM43*12+AM45*5+AM46*15</f>
        <v>0</v>
      </c>
      <c r="AN39" s="737"/>
      <c r="AO39" s="442" t="e">
        <f>AM39*4/AM48</f>
        <v>#DIV/0!</v>
      </c>
      <c r="AP39" s="117"/>
    </row>
    <row r="40" spans="1:42" ht="22.2">
      <c r="A40" s="754"/>
      <c r="B40" s="751" t="s">
        <v>126</v>
      </c>
      <c r="C40" s="747"/>
      <c r="D40" s="747"/>
      <c r="E40" s="747"/>
      <c r="F40" s="747"/>
      <c r="G40" s="735">
        <f>G42*2+G43*8+G44*7+G45*1</f>
        <v>0</v>
      </c>
      <c r="H40" s="735"/>
      <c r="I40" s="443" t="e">
        <f>G40*4/G48</f>
        <v>#DIV/0!</v>
      </c>
      <c r="J40" s="747" t="s">
        <v>127</v>
      </c>
      <c r="K40" s="747"/>
      <c r="L40" s="747"/>
      <c r="M40" s="747"/>
      <c r="N40" s="747"/>
      <c r="O40" s="735">
        <f>O42*2+O43*8+O44*7+O45*1</f>
        <v>0</v>
      </c>
      <c r="P40" s="735"/>
      <c r="Q40" s="443" t="e">
        <f>O40*4/O48</f>
        <v>#DIV/0!</v>
      </c>
      <c r="R40" s="747" t="s">
        <v>128</v>
      </c>
      <c r="S40" s="747"/>
      <c r="T40" s="747"/>
      <c r="U40" s="747"/>
      <c r="V40" s="747"/>
      <c r="W40" s="735">
        <f>W42*2+W43*8+W44*7+W45*1</f>
        <v>0</v>
      </c>
      <c r="X40" s="735"/>
      <c r="Y40" s="443" t="e">
        <f>W40*4/W48</f>
        <v>#DIV/0!</v>
      </c>
      <c r="Z40" s="747" t="s">
        <v>129</v>
      </c>
      <c r="AA40" s="747"/>
      <c r="AB40" s="747"/>
      <c r="AC40" s="747"/>
      <c r="AD40" s="747"/>
      <c r="AE40" s="735">
        <f>AE42*2+AE43*8+AE44*7+AE45*1</f>
        <v>0</v>
      </c>
      <c r="AF40" s="735"/>
      <c r="AG40" s="443" t="e">
        <f>AE40*4/AE48</f>
        <v>#DIV/0!</v>
      </c>
      <c r="AH40" s="747" t="s">
        <v>128</v>
      </c>
      <c r="AI40" s="747"/>
      <c r="AJ40" s="747"/>
      <c r="AK40" s="747"/>
      <c r="AL40" s="747"/>
      <c r="AM40" s="735">
        <f>AM42*2+AM43*8+AM44*7+AM45*1</f>
        <v>0</v>
      </c>
      <c r="AN40" s="735"/>
      <c r="AO40" s="444" t="e">
        <f>AM40*4/AM48</f>
        <v>#DIV/0!</v>
      </c>
      <c r="AP40" s="117"/>
    </row>
    <row r="41" spans="1:42" ht="22.2">
      <c r="A41" s="754"/>
      <c r="B41" s="751" t="s">
        <v>130</v>
      </c>
      <c r="C41" s="747"/>
      <c r="D41" s="747"/>
      <c r="E41" s="747"/>
      <c r="F41" s="747"/>
      <c r="G41" s="735">
        <f>G43*4+G44*5+G47*5</f>
        <v>0</v>
      </c>
      <c r="H41" s="735"/>
      <c r="I41" s="443" t="e">
        <f>G41*9/G48</f>
        <v>#DIV/0!</v>
      </c>
      <c r="J41" s="747" t="s">
        <v>131</v>
      </c>
      <c r="K41" s="747"/>
      <c r="L41" s="747"/>
      <c r="M41" s="747"/>
      <c r="N41" s="747"/>
      <c r="O41" s="735">
        <f>O43*4+O44*5+O47*5</f>
        <v>0</v>
      </c>
      <c r="P41" s="735"/>
      <c r="Q41" s="443" t="e">
        <f>O41*9/O48</f>
        <v>#DIV/0!</v>
      </c>
      <c r="R41" s="747" t="s">
        <v>132</v>
      </c>
      <c r="S41" s="747"/>
      <c r="T41" s="747"/>
      <c r="U41" s="747"/>
      <c r="V41" s="747"/>
      <c r="W41" s="735">
        <f>W43*4+W44*5+W47*5</f>
        <v>0</v>
      </c>
      <c r="X41" s="735"/>
      <c r="Y41" s="443" t="e">
        <f>W41*9/W48</f>
        <v>#DIV/0!</v>
      </c>
      <c r="Z41" s="747" t="s">
        <v>132</v>
      </c>
      <c r="AA41" s="747"/>
      <c r="AB41" s="747"/>
      <c r="AC41" s="747"/>
      <c r="AD41" s="747"/>
      <c r="AE41" s="735">
        <f>AE43*4+AE44*5+AE47*5</f>
        <v>0</v>
      </c>
      <c r="AF41" s="735"/>
      <c r="AG41" s="443" t="e">
        <f>AE41*9/AE48</f>
        <v>#DIV/0!</v>
      </c>
      <c r="AH41" s="747" t="s">
        <v>132</v>
      </c>
      <c r="AI41" s="747"/>
      <c r="AJ41" s="747"/>
      <c r="AK41" s="747"/>
      <c r="AL41" s="747"/>
      <c r="AM41" s="735">
        <f>AM43*4+AM44*5+AM47*5</f>
        <v>0</v>
      </c>
      <c r="AN41" s="735"/>
      <c r="AO41" s="444" t="e">
        <f>AM41*9/AM48</f>
        <v>#DIV/0!</v>
      </c>
      <c r="AP41" s="117"/>
    </row>
    <row r="42" spans="1:42" ht="22.2">
      <c r="A42" s="754"/>
      <c r="B42" s="721" t="s">
        <v>181</v>
      </c>
      <c r="C42" s="721"/>
      <c r="D42" s="721"/>
      <c r="E42" s="721"/>
      <c r="F42" s="722"/>
      <c r="G42" s="723">
        <v>0</v>
      </c>
      <c r="H42" s="724"/>
      <c r="I42" s="725"/>
      <c r="J42" s="721" t="s">
        <v>181</v>
      </c>
      <c r="K42" s="721"/>
      <c r="L42" s="721"/>
      <c r="M42" s="721"/>
      <c r="N42" s="722"/>
      <c r="O42" s="723">
        <v>0</v>
      </c>
      <c r="P42" s="724"/>
      <c r="Q42" s="725"/>
      <c r="R42" s="721" t="s">
        <v>181</v>
      </c>
      <c r="S42" s="721"/>
      <c r="T42" s="721"/>
      <c r="U42" s="721"/>
      <c r="V42" s="722"/>
      <c r="W42" s="723">
        <v>0</v>
      </c>
      <c r="X42" s="724"/>
      <c r="Y42" s="725"/>
      <c r="Z42" s="721" t="s">
        <v>181</v>
      </c>
      <c r="AA42" s="721"/>
      <c r="AB42" s="721"/>
      <c r="AC42" s="721"/>
      <c r="AD42" s="722"/>
      <c r="AE42" s="723">
        <v>0</v>
      </c>
      <c r="AF42" s="724"/>
      <c r="AG42" s="725"/>
      <c r="AH42" s="721" t="s">
        <v>181</v>
      </c>
      <c r="AI42" s="721"/>
      <c r="AJ42" s="721"/>
      <c r="AK42" s="721"/>
      <c r="AL42" s="722"/>
      <c r="AM42" s="723">
        <v>0</v>
      </c>
      <c r="AN42" s="724"/>
      <c r="AO42" s="725"/>
      <c r="AP42" s="117"/>
    </row>
    <row r="43" spans="1:42" ht="22.2">
      <c r="A43" s="754"/>
      <c r="B43" s="721" t="s">
        <v>182</v>
      </c>
      <c r="C43" s="721"/>
      <c r="D43" s="721"/>
      <c r="E43" s="721"/>
      <c r="F43" s="722"/>
      <c r="G43" s="723">
        <v>0</v>
      </c>
      <c r="H43" s="724"/>
      <c r="I43" s="725"/>
      <c r="J43" s="721" t="s">
        <v>182</v>
      </c>
      <c r="K43" s="721"/>
      <c r="L43" s="721"/>
      <c r="M43" s="721"/>
      <c r="N43" s="722"/>
      <c r="O43" s="723">
        <v>0</v>
      </c>
      <c r="P43" s="724"/>
      <c r="Q43" s="725"/>
      <c r="R43" s="721" t="s">
        <v>182</v>
      </c>
      <c r="S43" s="721"/>
      <c r="T43" s="721"/>
      <c r="U43" s="721"/>
      <c r="V43" s="722"/>
      <c r="W43" s="723">
        <v>0</v>
      </c>
      <c r="X43" s="724"/>
      <c r="Y43" s="725"/>
      <c r="Z43" s="721" t="s">
        <v>182</v>
      </c>
      <c r="AA43" s="721"/>
      <c r="AB43" s="721"/>
      <c r="AC43" s="721"/>
      <c r="AD43" s="722"/>
      <c r="AE43" s="723">
        <v>0</v>
      </c>
      <c r="AF43" s="724"/>
      <c r="AG43" s="725"/>
      <c r="AH43" s="721" t="s">
        <v>182</v>
      </c>
      <c r="AI43" s="721"/>
      <c r="AJ43" s="721"/>
      <c r="AK43" s="721"/>
      <c r="AL43" s="722"/>
      <c r="AM43" s="723">
        <v>0</v>
      </c>
      <c r="AN43" s="724"/>
      <c r="AO43" s="725"/>
      <c r="AP43" s="117"/>
    </row>
    <row r="44" spans="1:42" ht="22.2">
      <c r="A44" s="754"/>
      <c r="B44" s="721" t="s">
        <v>183</v>
      </c>
      <c r="C44" s="721"/>
      <c r="D44" s="721"/>
      <c r="E44" s="721"/>
      <c r="F44" s="722"/>
      <c r="G44" s="723">
        <v>0</v>
      </c>
      <c r="H44" s="724"/>
      <c r="I44" s="725"/>
      <c r="J44" s="721" t="s">
        <v>183</v>
      </c>
      <c r="K44" s="721"/>
      <c r="L44" s="721"/>
      <c r="M44" s="721"/>
      <c r="N44" s="722"/>
      <c r="O44" s="723">
        <v>0</v>
      </c>
      <c r="P44" s="724"/>
      <c r="Q44" s="725"/>
      <c r="R44" s="721" t="s">
        <v>183</v>
      </c>
      <c r="S44" s="721"/>
      <c r="T44" s="721"/>
      <c r="U44" s="721"/>
      <c r="V44" s="722"/>
      <c r="W44" s="723">
        <v>0</v>
      </c>
      <c r="X44" s="724"/>
      <c r="Y44" s="725"/>
      <c r="Z44" s="721" t="s">
        <v>183</v>
      </c>
      <c r="AA44" s="721"/>
      <c r="AB44" s="721"/>
      <c r="AC44" s="721"/>
      <c r="AD44" s="722"/>
      <c r="AE44" s="723">
        <v>0</v>
      </c>
      <c r="AF44" s="724"/>
      <c r="AG44" s="725"/>
      <c r="AH44" s="721" t="s">
        <v>183</v>
      </c>
      <c r="AI44" s="721"/>
      <c r="AJ44" s="721"/>
      <c r="AK44" s="721"/>
      <c r="AL44" s="722"/>
      <c r="AM44" s="723">
        <v>0</v>
      </c>
      <c r="AN44" s="724"/>
      <c r="AO44" s="725"/>
      <c r="AP44" s="117"/>
    </row>
    <row r="45" spans="1:42" ht="22.2">
      <c r="A45" s="754"/>
      <c r="B45" s="721" t="s">
        <v>133</v>
      </c>
      <c r="C45" s="721"/>
      <c r="D45" s="721"/>
      <c r="E45" s="721"/>
      <c r="F45" s="722"/>
      <c r="G45" s="723">
        <v>0</v>
      </c>
      <c r="H45" s="724"/>
      <c r="I45" s="725"/>
      <c r="J45" s="721" t="s">
        <v>133</v>
      </c>
      <c r="K45" s="721"/>
      <c r="L45" s="721"/>
      <c r="M45" s="721"/>
      <c r="N45" s="722"/>
      <c r="O45" s="723">
        <v>0</v>
      </c>
      <c r="P45" s="724"/>
      <c r="Q45" s="725"/>
      <c r="R45" s="721" t="s">
        <v>133</v>
      </c>
      <c r="S45" s="721"/>
      <c r="T45" s="721"/>
      <c r="U45" s="721"/>
      <c r="V45" s="722"/>
      <c r="W45" s="723">
        <v>0</v>
      </c>
      <c r="X45" s="724"/>
      <c r="Y45" s="725"/>
      <c r="Z45" s="721" t="s">
        <v>133</v>
      </c>
      <c r="AA45" s="721"/>
      <c r="AB45" s="721"/>
      <c r="AC45" s="721"/>
      <c r="AD45" s="722"/>
      <c r="AE45" s="723">
        <v>0</v>
      </c>
      <c r="AF45" s="724"/>
      <c r="AG45" s="725"/>
      <c r="AH45" s="721" t="s">
        <v>133</v>
      </c>
      <c r="AI45" s="721"/>
      <c r="AJ45" s="721"/>
      <c r="AK45" s="721"/>
      <c r="AL45" s="722"/>
      <c r="AM45" s="723">
        <v>0</v>
      </c>
      <c r="AN45" s="724"/>
      <c r="AO45" s="725"/>
      <c r="AP45" s="117"/>
    </row>
    <row r="46" spans="1:42" ht="22.2">
      <c r="A46" s="754"/>
      <c r="B46" s="721" t="s">
        <v>134</v>
      </c>
      <c r="C46" s="721"/>
      <c r="D46" s="721"/>
      <c r="E46" s="721"/>
      <c r="F46" s="722"/>
      <c r="G46" s="723">
        <v>0</v>
      </c>
      <c r="H46" s="724"/>
      <c r="I46" s="725"/>
      <c r="J46" s="721" t="s">
        <v>134</v>
      </c>
      <c r="K46" s="721"/>
      <c r="L46" s="721"/>
      <c r="M46" s="721"/>
      <c r="N46" s="722"/>
      <c r="O46" s="723">
        <v>0</v>
      </c>
      <c r="P46" s="724"/>
      <c r="Q46" s="725"/>
      <c r="R46" s="721" t="s">
        <v>134</v>
      </c>
      <c r="S46" s="721"/>
      <c r="T46" s="721"/>
      <c r="U46" s="721"/>
      <c r="V46" s="722"/>
      <c r="W46" s="723">
        <v>0</v>
      </c>
      <c r="X46" s="724"/>
      <c r="Y46" s="725"/>
      <c r="Z46" s="721" t="s">
        <v>134</v>
      </c>
      <c r="AA46" s="721"/>
      <c r="AB46" s="721"/>
      <c r="AC46" s="721"/>
      <c r="AD46" s="722"/>
      <c r="AE46" s="723">
        <v>0</v>
      </c>
      <c r="AF46" s="724"/>
      <c r="AG46" s="725"/>
      <c r="AH46" s="721" t="s">
        <v>134</v>
      </c>
      <c r="AI46" s="721"/>
      <c r="AJ46" s="721"/>
      <c r="AK46" s="721"/>
      <c r="AL46" s="722"/>
      <c r="AM46" s="723">
        <v>0</v>
      </c>
      <c r="AN46" s="724"/>
      <c r="AO46" s="725"/>
    </row>
    <row r="47" spans="1:42" ht="22.2">
      <c r="A47" s="754"/>
      <c r="B47" s="721" t="s">
        <v>135</v>
      </c>
      <c r="C47" s="721"/>
      <c r="D47" s="721"/>
      <c r="E47" s="721"/>
      <c r="F47" s="722"/>
      <c r="G47" s="723">
        <v>0</v>
      </c>
      <c r="H47" s="724"/>
      <c r="I47" s="725"/>
      <c r="J47" s="721" t="s">
        <v>135</v>
      </c>
      <c r="K47" s="721"/>
      <c r="L47" s="721"/>
      <c r="M47" s="721"/>
      <c r="N47" s="722"/>
      <c r="O47" s="723">
        <v>0</v>
      </c>
      <c r="P47" s="724"/>
      <c r="Q47" s="725"/>
      <c r="R47" s="721" t="s">
        <v>135</v>
      </c>
      <c r="S47" s="721"/>
      <c r="T47" s="721"/>
      <c r="U47" s="721"/>
      <c r="V47" s="722"/>
      <c r="W47" s="723">
        <v>0</v>
      </c>
      <c r="X47" s="724"/>
      <c r="Y47" s="725"/>
      <c r="Z47" s="721" t="s">
        <v>135</v>
      </c>
      <c r="AA47" s="721"/>
      <c r="AB47" s="721"/>
      <c r="AC47" s="721"/>
      <c r="AD47" s="722"/>
      <c r="AE47" s="723">
        <v>0</v>
      </c>
      <c r="AF47" s="724"/>
      <c r="AG47" s="725"/>
      <c r="AH47" s="721" t="s">
        <v>135</v>
      </c>
      <c r="AI47" s="721"/>
      <c r="AJ47" s="721"/>
      <c r="AK47" s="721"/>
      <c r="AL47" s="722"/>
      <c r="AM47" s="723">
        <v>0</v>
      </c>
      <c r="AN47" s="724"/>
      <c r="AO47" s="725"/>
    </row>
    <row r="48" spans="1:42" ht="22.8" thickBot="1">
      <c r="A48" s="755"/>
      <c r="B48" s="740" t="s">
        <v>136</v>
      </c>
      <c r="C48" s="740"/>
      <c r="D48" s="740"/>
      <c r="E48" s="740"/>
      <c r="F48" s="741"/>
      <c r="G48" s="742">
        <f>G39*4+G40*4+G41*9</f>
        <v>0</v>
      </c>
      <c r="H48" s="743"/>
      <c r="I48" s="744"/>
      <c r="J48" s="739" t="s">
        <v>136</v>
      </c>
      <c r="K48" s="740"/>
      <c r="L48" s="740"/>
      <c r="M48" s="740"/>
      <c r="N48" s="741"/>
      <c r="O48" s="742">
        <f>O39*4+O40*4+O41*9</f>
        <v>0</v>
      </c>
      <c r="P48" s="743"/>
      <c r="Q48" s="744"/>
      <c r="R48" s="739" t="s">
        <v>136</v>
      </c>
      <c r="S48" s="740"/>
      <c r="T48" s="740"/>
      <c r="U48" s="740"/>
      <c r="V48" s="741"/>
      <c r="W48" s="742">
        <f>W39*4+W40*4+W41*9</f>
        <v>0</v>
      </c>
      <c r="X48" s="743"/>
      <c r="Y48" s="744"/>
      <c r="Z48" s="739" t="s">
        <v>136</v>
      </c>
      <c r="AA48" s="740"/>
      <c r="AB48" s="740"/>
      <c r="AC48" s="740"/>
      <c r="AD48" s="741"/>
      <c r="AE48" s="742">
        <f>AE39*4+AE40*4+AE41*9</f>
        <v>0</v>
      </c>
      <c r="AF48" s="743"/>
      <c r="AG48" s="744"/>
      <c r="AH48" s="739" t="s">
        <v>136</v>
      </c>
      <c r="AI48" s="740"/>
      <c r="AJ48" s="740"/>
      <c r="AK48" s="740"/>
      <c r="AL48" s="741"/>
      <c r="AM48" s="742">
        <f>AM39*4+AM40*4+AM41*9</f>
        <v>0</v>
      </c>
      <c r="AN48" s="743"/>
      <c r="AO48" s="746"/>
    </row>
    <row r="49" spans="1:41" ht="19.8">
      <c r="A49" s="96" t="s">
        <v>137</v>
      </c>
      <c r="B49" s="96"/>
      <c r="C49" s="96"/>
      <c r="D49" s="96"/>
      <c r="E49" s="96"/>
      <c r="F49" s="96"/>
      <c r="G49" s="445"/>
      <c r="H49" s="446"/>
      <c r="I49" s="447" t="s">
        <v>110</v>
      </c>
      <c r="J49" s="96"/>
      <c r="K49" s="96"/>
      <c r="L49" s="96"/>
      <c r="M49" s="96"/>
      <c r="N49" s="96"/>
      <c r="O49" s="96"/>
      <c r="P49" s="447"/>
      <c r="Q49" s="447" t="s">
        <v>79</v>
      </c>
      <c r="R49" s="96"/>
      <c r="S49" s="96"/>
      <c r="T49" s="96"/>
      <c r="U49" s="96"/>
      <c r="V49" s="96"/>
      <c r="W49" s="96"/>
      <c r="X49" s="96"/>
      <c r="Y49" s="447" t="s">
        <v>111</v>
      </c>
      <c r="Z49" s="96"/>
      <c r="AA49" s="96"/>
      <c r="AB49" s="96"/>
      <c r="AC49" s="96"/>
      <c r="AD49" s="96"/>
      <c r="AE49" s="13"/>
      <c r="AF49" s="13"/>
      <c r="AG49" s="13" t="s">
        <v>5</v>
      </c>
      <c r="AH49" s="13"/>
      <c r="AI49" s="13"/>
      <c r="AJ49" s="13"/>
      <c r="AK49" s="13"/>
      <c r="AL49" s="13"/>
      <c r="AM49" s="13"/>
      <c r="AN49" s="13"/>
      <c r="AO49" s="13"/>
    </row>
  </sheetData>
  <mergeCells count="313">
    <mergeCell ref="AM43:AO43"/>
    <mergeCell ref="W2:Y2"/>
    <mergeCell ref="AE2:AG2"/>
    <mergeCell ref="AM2:AO2"/>
    <mergeCell ref="AA3:AG3"/>
    <mergeCell ref="S3:Y3"/>
    <mergeCell ref="AA4:AG4"/>
    <mergeCell ref="AA14:AD14"/>
    <mergeCell ref="S4:Y4"/>
    <mergeCell ref="AA6:AD6"/>
    <mergeCell ref="AI5:AL5"/>
    <mergeCell ref="S5:V5"/>
    <mergeCell ref="AA5:AD5"/>
    <mergeCell ref="S6:V6"/>
    <mergeCell ref="AI6:AL6"/>
    <mergeCell ref="Z6:Z13"/>
    <mergeCell ref="AA7:AD7"/>
    <mergeCell ref="AA13:AD13"/>
    <mergeCell ref="AA11:AD11"/>
    <mergeCell ref="AI3:AO3"/>
    <mergeCell ref="AH14:AH21"/>
    <mergeCell ref="AA16:AD16"/>
    <mergeCell ref="AI4:AO4"/>
    <mergeCell ref="AA21:AD21"/>
    <mergeCell ref="A2:A5"/>
    <mergeCell ref="G2:I2"/>
    <mergeCell ref="O2:Q2"/>
    <mergeCell ref="C3:I3"/>
    <mergeCell ref="C4:I4"/>
    <mergeCell ref="K3:Q3"/>
    <mergeCell ref="C5:F5"/>
    <mergeCell ref="K5:N5"/>
    <mergeCell ref="A6:A13"/>
    <mergeCell ref="K4:Q4"/>
    <mergeCell ref="K6:N6"/>
    <mergeCell ref="K7:N7"/>
    <mergeCell ref="K9:N9"/>
    <mergeCell ref="K8:N8"/>
    <mergeCell ref="AE45:AG45"/>
    <mergeCell ref="AH45:AL45"/>
    <mergeCell ref="G45:I45"/>
    <mergeCell ref="O45:Q45"/>
    <mergeCell ref="R45:V45"/>
    <mergeCell ref="Z45:AD45"/>
    <mergeCell ref="B6:B13"/>
    <mergeCell ref="C6:F6"/>
    <mergeCell ref="J6:J13"/>
    <mergeCell ref="C8:F8"/>
    <mergeCell ref="C10:F10"/>
    <mergeCell ref="C12:F12"/>
    <mergeCell ref="C11:F11"/>
    <mergeCell ref="C9:F9"/>
    <mergeCell ref="C13:F13"/>
    <mergeCell ref="C7:F7"/>
    <mergeCell ref="AI16:AL16"/>
    <mergeCell ref="AI20:AL20"/>
    <mergeCell ref="AI17:AL17"/>
    <mergeCell ref="AH6:AH13"/>
    <mergeCell ref="AI8:AL8"/>
    <mergeCell ref="AI10:AL10"/>
    <mergeCell ref="AI15:AL15"/>
    <mergeCell ref="AI13:AL13"/>
    <mergeCell ref="AM42:AO42"/>
    <mergeCell ref="AI19:AL19"/>
    <mergeCell ref="AI18:AL18"/>
    <mergeCell ref="AI21:AL21"/>
    <mergeCell ref="AI33:AL33"/>
    <mergeCell ref="AI37:AL37"/>
    <mergeCell ref="AI25:AL25"/>
    <mergeCell ref="AI12:AL12"/>
    <mergeCell ref="AA9:AD9"/>
    <mergeCell ref="AA12:AD12"/>
    <mergeCell ref="AI11:AL11"/>
    <mergeCell ref="AI23:AL23"/>
    <mergeCell ref="AI24:AL24"/>
    <mergeCell ref="AA37:AD37"/>
    <mergeCell ref="AA35:AD35"/>
    <mergeCell ref="AA27:AD27"/>
    <mergeCell ref="AA33:AD33"/>
    <mergeCell ref="AA28:AD28"/>
    <mergeCell ref="AA26:AD26"/>
    <mergeCell ref="AA29:AD29"/>
    <mergeCell ref="AA23:AD23"/>
    <mergeCell ref="R22:R29"/>
    <mergeCell ref="S27:V27"/>
    <mergeCell ref="S28:V28"/>
    <mergeCell ref="S29:V29"/>
    <mergeCell ref="AI7:AL7"/>
    <mergeCell ref="AI9:AL9"/>
    <mergeCell ref="AA10:AD10"/>
    <mergeCell ref="AA8:AD8"/>
    <mergeCell ref="AI14:AL14"/>
    <mergeCell ref="AA20:AD20"/>
    <mergeCell ref="AA15:AD15"/>
    <mergeCell ref="AA19:AD19"/>
    <mergeCell ref="S18:V18"/>
    <mergeCell ref="AA18:AD18"/>
    <mergeCell ref="AA17:AD17"/>
    <mergeCell ref="S15:V15"/>
    <mergeCell ref="S17:V17"/>
    <mergeCell ref="Z14:Z21"/>
    <mergeCell ref="S21:V21"/>
    <mergeCell ref="S14:V14"/>
    <mergeCell ref="S7:V7"/>
    <mergeCell ref="S9:V9"/>
    <mergeCell ref="S8:V8"/>
    <mergeCell ref="R6:R13"/>
    <mergeCell ref="S13:V13"/>
    <mergeCell ref="S12:V12"/>
    <mergeCell ref="S10:V10"/>
    <mergeCell ref="S11:V11"/>
    <mergeCell ref="K13:N13"/>
    <mergeCell ref="K10:N10"/>
    <mergeCell ref="K11:N11"/>
    <mergeCell ref="K12:N12"/>
    <mergeCell ref="A39:A48"/>
    <mergeCell ref="J42:N42"/>
    <mergeCell ref="S20:V20"/>
    <mergeCell ref="S23:V23"/>
    <mergeCell ref="B44:F44"/>
    <mergeCell ref="B22:B29"/>
    <mergeCell ref="R14:R21"/>
    <mergeCell ref="S16:V16"/>
    <mergeCell ref="K16:N16"/>
    <mergeCell ref="R43:V43"/>
    <mergeCell ref="G43:I43"/>
    <mergeCell ref="J43:N43"/>
    <mergeCell ref="K23:N23"/>
    <mergeCell ref="K22:N22"/>
    <mergeCell ref="S19:V19"/>
    <mergeCell ref="J45:N45"/>
    <mergeCell ref="K26:N26"/>
    <mergeCell ref="J22:J29"/>
    <mergeCell ref="K27:N27"/>
    <mergeCell ref="K28:N28"/>
    <mergeCell ref="C27:F27"/>
    <mergeCell ref="C25:F25"/>
    <mergeCell ref="J14:J21"/>
    <mergeCell ref="K21:N21"/>
    <mergeCell ref="K14:N14"/>
    <mergeCell ref="K18:N18"/>
    <mergeCell ref="C18:F18"/>
    <mergeCell ref="C22:F22"/>
    <mergeCell ref="C19:F19"/>
    <mergeCell ref="C26:F26"/>
    <mergeCell ref="C24:F24"/>
    <mergeCell ref="C21:F21"/>
    <mergeCell ref="C23:F23"/>
    <mergeCell ref="K15:N15"/>
    <mergeCell ref="K20:N20"/>
    <mergeCell ref="K19:N19"/>
    <mergeCell ref="K17:N17"/>
    <mergeCell ref="K29:N29"/>
    <mergeCell ref="B48:F48"/>
    <mergeCell ref="C15:F15"/>
    <mergeCell ref="A30:A37"/>
    <mergeCell ref="C37:F37"/>
    <mergeCell ref="B46:F46"/>
    <mergeCell ref="C29:F29"/>
    <mergeCell ref="C16:F16"/>
    <mergeCell ref="C17:F17"/>
    <mergeCell ref="A22:A29"/>
    <mergeCell ref="A14:A21"/>
    <mergeCell ref="B14:B21"/>
    <mergeCell ref="C14:F14"/>
    <mergeCell ref="C20:F20"/>
    <mergeCell ref="B30:B37"/>
    <mergeCell ref="C36:F36"/>
    <mergeCell ref="C35:F35"/>
    <mergeCell ref="C31:F31"/>
    <mergeCell ref="C34:F34"/>
    <mergeCell ref="C30:F30"/>
    <mergeCell ref="C33:F33"/>
    <mergeCell ref="B39:F39"/>
    <mergeCell ref="C28:F28"/>
    <mergeCell ref="B43:F43"/>
    <mergeCell ref="C32:F32"/>
    <mergeCell ref="A38:F38"/>
    <mergeCell ref="B45:F45"/>
    <mergeCell ref="G41:H41"/>
    <mergeCell ref="B40:F40"/>
    <mergeCell ref="R40:V40"/>
    <mergeCell ref="G40:H40"/>
    <mergeCell ref="J40:N40"/>
    <mergeCell ref="G42:I42"/>
    <mergeCell ref="J41:N41"/>
    <mergeCell ref="R41:V41"/>
    <mergeCell ref="B41:F41"/>
    <mergeCell ref="G44:I44"/>
    <mergeCell ref="B42:F42"/>
    <mergeCell ref="O42:Q42"/>
    <mergeCell ref="O43:Q43"/>
    <mergeCell ref="R38:V38"/>
    <mergeCell ref="Z22:Z29"/>
    <mergeCell ref="AA24:AD24"/>
    <mergeCell ref="G39:H39"/>
    <mergeCell ref="O39:P39"/>
    <mergeCell ref="W39:X39"/>
    <mergeCell ref="J39:N39"/>
    <mergeCell ref="R39:V39"/>
    <mergeCell ref="S30:V30"/>
    <mergeCell ref="K31:N31"/>
    <mergeCell ref="J30:J37"/>
    <mergeCell ref="K35:N35"/>
    <mergeCell ref="K25:N25"/>
    <mergeCell ref="K30:N30"/>
    <mergeCell ref="K24:N24"/>
    <mergeCell ref="S22:V22"/>
    <mergeCell ref="S24:V24"/>
    <mergeCell ref="S26:V26"/>
    <mergeCell ref="S33:V33"/>
    <mergeCell ref="Z30:Z37"/>
    <mergeCell ref="S36:V36"/>
    <mergeCell ref="AA36:AD36"/>
    <mergeCell ref="AA31:AD31"/>
    <mergeCell ref="S25:V25"/>
    <mergeCell ref="AA25:AD25"/>
    <mergeCell ref="AM48:AO48"/>
    <mergeCell ref="G48:I48"/>
    <mergeCell ref="J48:N48"/>
    <mergeCell ref="O48:Q48"/>
    <mergeCell ref="R48:V48"/>
    <mergeCell ref="W48:Y48"/>
    <mergeCell ref="Z41:AD41"/>
    <mergeCell ref="Z40:AD40"/>
    <mergeCell ref="O40:P40"/>
    <mergeCell ref="O41:P41"/>
    <mergeCell ref="W45:Y45"/>
    <mergeCell ref="W44:Y44"/>
    <mergeCell ref="R44:V44"/>
    <mergeCell ref="R42:V42"/>
    <mergeCell ref="W40:X40"/>
    <mergeCell ref="AM40:AN40"/>
    <mergeCell ref="AE40:AF40"/>
    <mergeCell ref="AH40:AL40"/>
    <mergeCell ref="AH42:AL42"/>
    <mergeCell ref="AH41:AL41"/>
    <mergeCell ref="W43:Y43"/>
    <mergeCell ref="AE41:AF41"/>
    <mergeCell ref="Z43:AD43"/>
    <mergeCell ref="Z42:AD42"/>
    <mergeCell ref="Z48:AD48"/>
    <mergeCell ref="AE48:AG48"/>
    <mergeCell ref="AH48:AL48"/>
    <mergeCell ref="A1:AD1"/>
    <mergeCell ref="R47:V47"/>
    <mergeCell ref="W47:Y47"/>
    <mergeCell ref="R46:V46"/>
    <mergeCell ref="W46:Y46"/>
    <mergeCell ref="B47:F47"/>
    <mergeCell ref="G47:I47"/>
    <mergeCell ref="AE44:AG44"/>
    <mergeCell ref="Z44:AD44"/>
    <mergeCell ref="AH44:AL44"/>
    <mergeCell ref="Z39:AD39"/>
    <mergeCell ref="AA30:AD30"/>
    <mergeCell ref="AI30:AL30"/>
    <mergeCell ref="AI31:AL31"/>
    <mergeCell ref="AH30:AH37"/>
    <mergeCell ref="AI34:AL34"/>
    <mergeCell ref="AI32:AL32"/>
    <mergeCell ref="AI36:AL36"/>
    <mergeCell ref="Z38:AD38"/>
    <mergeCell ref="AI27:AL27"/>
    <mergeCell ref="AI28:AL28"/>
    <mergeCell ref="AE1:AO1"/>
    <mergeCell ref="AH47:AL47"/>
    <mergeCell ref="AM47:AO47"/>
    <mergeCell ref="Z46:AD46"/>
    <mergeCell ref="AE46:AG46"/>
    <mergeCell ref="AH46:AL46"/>
    <mergeCell ref="AM46:AO46"/>
    <mergeCell ref="AM45:AO45"/>
    <mergeCell ref="AM41:AN41"/>
    <mergeCell ref="AE39:AF39"/>
    <mergeCell ref="AM44:AO44"/>
    <mergeCell ref="AM39:AN39"/>
    <mergeCell ref="AI26:AL26"/>
    <mergeCell ref="AH22:AH29"/>
    <mergeCell ref="AI35:AL35"/>
    <mergeCell ref="AH38:AL38"/>
    <mergeCell ref="AH39:AL39"/>
    <mergeCell ref="AA22:AD22"/>
    <mergeCell ref="AA34:AD34"/>
    <mergeCell ref="AE42:AG42"/>
    <mergeCell ref="AE43:AG43"/>
    <mergeCell ref="AH43:AL43"/>
    <mergeCell ref="AI29:AL29"/>
    <mergeCell ref="AA32:AD32"/>
    <mergeCell ref="Z47:AD47"/>
    <mergeCell ref="AE47:AG47"/>
    <mergeCell ref="AI22:AL22"/>
    <mergeCell ref="O44:Q44"/>
    <mergeCell ref="J44:N44"/>
    <mergeCell ref="G46:I46"/>
    <mergeCell ref="J47:N47"/>
    <mergeCell ref="O47:Q47"/>
    <mergeCell ref="J46:N46"/>
    <mergeCell ref="O46:Q46"/>
    <mergeCell ref="J38:N38"/>
    <mergeCell ref="S31:V31"/>
    <mergeCell ref="K37:N37"/>
    <mergeCell ref="K34:N34"/>
    <mergeCell ref="K32:N32"/>
    <mergeCell ref="S35:V35"/>
    <mergeCell ref="K33:N33"/>
    <mergeCell ref="S37:V37"/>
    <mergeCell ref="S32:V32"/>
    <mergeCell ref="K36:N36"/>
    <mergeCell ref="R30:R37"/>
    <mergeCell ref="W42:Y42"/>
    <mergeCell ref="W41:X41"/>
    <mergeCell ref="S34:V34"/>
  </mergeCells>
  <phoneticPr fontId="3" type="noConversion"/>
  <pageMargins left="0.23622047244094491" right="0.14000000000000001" top="0.31496062992125984" bottom="0.24" header="0.31496062992125984" footer="0.16"/>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showZeros="0" topLeftCell="A22" zoomScaleNormal="100" workbookViewId="0">
      <selection activeCell="D41" sqref="D41"/>
    </sheetView>
  </sheetViews>
  <sheetFormatPr defaultRowHeight="16.2"/>
  <cols>
    <col min="1" max="2" width="3.6640625" customWidth="1"/>
    <col min="3" max="3" width="12.88671875" customWidth="1"/>
    <col min="4" max="4" width="5.44140625" customWidth="1"/>
    <col min="5" max="5" width="2.6640625" customWidth="1"/>
    <col min="6" max="6" width="5.44140625" customWidth="1"/>
    <col min="7" max="7" width="3.6640625" customWidth="1"/>
    <col min="8" max="8" width="12.88671875" customWidth="1"/>
    <col min="9" max="9" width="5.44140625" customWidth="1"/>
    <col min="10" max="10" width="2.6640625" customWidth="1"/>
    <col min="11" max="11" width="5.44140625" customWidth="1"/>
    <col min="12" max="12" width="3.6640625" customWidth="1"/>
    <col min="13" max="13" width="12.88671875" customWidth="1"/>
    <col min="14" max="14" width="5.44140625" customWidth="1"/>
    <col min="15" max="15" width="2.6640625" customWidth="1"/>
    <col min="16" max="16" width="5.44140625" customWidth="1"/>
    <col min="17" max="17" width="3.6640625" customWidth="1"/>
    <col min="18" max="18" width="12.88671875" customWidth="1"/>
    <col min="19" max="19" width="5.44140625" customWidth="1"/>
    <col min="20" max="20" width="2.6640625" customWidth="1"/>
    <col min="21" max="21" width="5.44140625" customWidth="1"/>
    <col min="22" max="22" width="3.6640625" customWidth="1"/>
    <col min="23" max="23" width="12.88671875" customWidth="1"/>
    <col min="24" max="24" width="5.44140625" customWidth="1"/>
    <col min="25" max="25" width="2.6640625" customWidth="1"/>
    <col min="26" max="26" width="5.44140625" customWidth="1"/>
  </cols>
  <sheetData>
    <row r="1" spans="1:26" ht="20.399999999999999" thickBot="1">
      <c r="A1" s="855" t="str">
        <f>三菜!B1</f>
        <v>D19-6 嘉義縣六腳鄉六嘉國中 109學年度第1學期第14週午餐午餐食譜設計</v>
      </c>
      <c r="B1" s="856"/>
      <c r="C1" s="856"/>
      <c r="D1" s="856"/>
      <c r="E1" s="856"/>
      <c r="F1" s="856"/>
      <c r="G1" s="856"/>
      <c r="H1" s="856"/>
      <c r="I1" s="856"/>
      <c r="J1" s="856"/>
      <c r="K1" s="856"/>
      <c r="L1" s="856"/>
      <c r="M1" s="856"/>
      <c r="N1" s="856"/>
      <c r="O1" s="856"/>
      <c r="P1" s="856"/>
      <c r="Q1" s="856"/>
      <c r="R1" s="856"/>
      <c r="S1" s="856"/>
      <c r="T1" s="856"/>
      <c r="U1" s="856"/>
      <c r="V1" s="856"/>
      <c r="W1" s="856"/>
      <c r="X1" s="856"/>
      <c r="Y1" s="856"/>
      <c r="Z1" s="857"/>
    </row>
    <row r="2" spans="1:26">
      <c r="A2" s="858" t="s">
        <v>24</v>
      </c>
      <c r="B2" s="774" t="s">
        <v>66</v>
      </c>
      <c r="C2" s="775"/>
      <c r="D2" s="775"/>
      <c r="E2" s="775"/>
      <c r="F2" s="776"/>
      <c r="G2" s="774" t="s">
        <v>67</v>
      </c>
      <c r="H2" s="775"/>
      <c r="I2" s="775"/>
      <c r="J2" s="775"/>
      <c r="K2" s="776"/>
      <c r="L2" s="774" t="s">
        <v>68</v>
      </c>
      <c r="M2" s="775"/>
      <c r="N2" s="775"/>
      <c r="O2" s="775"/>
      <c r="P2" s="776"/>
      <c r="Q2" s="774" t="s">
        <v>69</v>
      </c>
      <c r="R2" s="775"/>
      <c r="S2" s="775"/>
      <c r="T2" s="775"/>
      <c r="U2" s="776"/>
      <c r="V2" s="774" t="s">
        <v>70</v>
      </c>
      <c r="W2" s="775"/>
      <c r="X2" s="775"/>
      <c r="Y2" s="775"/>
      <c r="Z2" s="776"/>
    </row>
    <row r="3" spans="1:26" ht="16.8" thickBot="1">
      <c r="A3" s="859"/>
      <c r="B3" s="777" t="str">
        <f>三菜!B4&amp;"月"&amp;三菜!B6 &amp;"日"</f>
        <v>11月30日</v>
      </c>
      <c r="C3" s="778"/>
      <c r="D3" s="778"/>
      <c r="E3" s="778"/>
      <c r="F3" s="779"/>
      <c r="G3" s="777" t="str">
        <f>三菜!B13&amp;"月"&amp;三菜!B15 &amp;"日"</f>
        <v>12月1日</v>
      </c>
      <c r="H3" s="778"/>
      <c r="I3" s="778"/>
      <c r="J3" s="778"/>
      <c r="K3" s="779"/>
      <c r="L3" s="777" t="str">
        <f>三菜!B22&amp;"月"&amp;三菜!B24 &amp;"日"</f>
        <v>12月2日</v>
      </c>
      <c r="M3" s="778"/>
      <c r="N3" s="778"/>
      <c r="O3" s="778"/>
      <c r="P3" s="779"/>
      <c r="Q3" s="777" t="str">
        <f>三菜!B31&amp;"月"&amp;三菜!B33 &amp;"日"</f>
        <v>12月3日</v>
      </c>
      <c r="R3" s="778"/>
      <c r="S3" s="778"/>
      <c r="T3" s="778"/>
      <c r="U3" s="779"/>
      <c r="V3" s="777" t="str">
        <f>三菜!B40&amp;"月"&amp;三菜!B42 &amp;"日"</f>
        <v>12月4日</v>
      </c>
      <c r="W3" s="778"/>
      <c r="X3" s="778"/>
      <c r="Y3" s="778"/>
      <c r="Z3" s="779"/>
    </row>
    <row r="4" spans="1:26">
      <c r="A4" s="865" t="s">
        <v>41</v>
      </c>
      <c r="B4" s="820" t="s">
        <v>71</v>
      </c>
      <c r="C4" s="784" t="s">
        <v>44</v>
      </c>
      <c r="D4" s="784" t="s">
        <v>72</v>
      </c>
      <c r="E4" s="785"/>
      <c r="F4" s="780" t="s">
        <v>73</v>
      </c>
      <c r="G4" s="782" t="s">
        <v>71</v>
      </c>
      <c r="H4" s="784" t="s">
        <v>44</v>
      </c>
      <c r="I4" s="784" t="s">
        <v>72</v>
      </c>
      <c r="J4" s="785"/>
      <c r="K4" s="780" t="s">
        <v>73</v>
      </c>
      <c r="L4" s="782" t="s">
        <v>71</v>
      </c>
      <c r="M4" s="784" t="s">
        <v>44</v>
      </c>
      <c r="N4" s="784" t="s">
        <v>72</v>
      </c>
      <c r="O4" s="785"/>
      <c r="P4" s="780" t="s">
        <v>73</v>
      </c>
      <c r="Q4" s="782" t="s">
        <v>71</v>
      </c>
      <c r="R4" s="784" t="s">
        <v>44</v>
      </c>
      <c r="S4" s="784" t="s">
        <v>72</v>
      </c>
      <c r="T4" s="785"/>
      <c r="U4" s="780" t="s">
        <v>73</v>
      </c>
      <c r="V4" s="782" t="s">
        <v>71</v>
      </c>
      <c r="W4" s="784" t="s">
        <v>44</v>
      </c>
      <c r="X4" s="784" t="s">
        <v>72</v>
      </c>
      <c r="Y4" s="785"/>
      <c r="Z4" s="780" t="s">
        <v>73</v>
      </c>
    </row>
    <row r="5" spans="1:26" ht="16.8" thickBot="1">
      <c r="A5" s="866"/>
      <c r="B5" s="821"/>
      <c r="C5" s="786"/>
      <c r="D5" s="786"/>
      <c r="E5" s="787"/>
      <c r="F5" s="781"/>
      <c r="G5" s="783"/>
      <c r="H5" s="786"/>
      <c r="I5" s="786"/>
      <c r="J5" s="787"/>
      <c r="K5" s="781"/>
      <c r="L5" s="783"/>
      <c r="M5" s="786"/>
      <c r="N5" s="786"/>
      <c r="O5" s="787"/>
      <c r="P5" s="781"/>
      <c r="Q5" s="783"/>
      <c r="R5" s="786"/>
      <c r="S5" s="786"/>
      <c r="T5" s="787"/>
      <c r="U5" s="781"/>
      <c r="V5" s="783"/>
      <c r="W5" s="786"/>
      <c r="X5" s="786"/>
      <c r="Y5" s="787"/>
      <c r="Z5" s="781"/>
    </row>
    <row r="6" spans="1:26">
      <c r="A6" s="815" t="s">
        <v>21</v>
      </c>
      <c r="B6" s="806" t="str">
        <f>三菜!E4</f>
        <v>沙茶雞翅</v>
      </c>
      <c r="C6" s="167" t="str">
        <f>三菜!E5</f>
        <v>三節翅**CAS</v>
      </c>
      <c r="D6" s="193">
        <f>三菜!F5</f>
        <v>234</v>
      </c>
      <c r="E6" s="227" t="str">
        <f>三菜!G5</f>
        <v>支</v>
      </c>
      <c r="F6" s="160"/>
      <c r="G6" s="825" t="str">
        <f>三菜!E13</f>
        <v>滷肉飯</v>
      </c>
      <c r="H6" s="167" t="str">
        <f>三菜!E14</f>
        <v>粗絞肉*溫</v>
      </c>
      <c r="I6" s="193">
        <f>三菜!F14</f>
        <v>14</v>
      </c>
      <c r="J6" s="227" t="str">
        <f>三菜!G14</f>
        <v>Kg</v>
      </c>
      <c r="K6" s="152"/>
      <c r="L6" s="833" t="str">
        <f>三菜!E22</f>
        <v>廣東粥</v>
      </c>
      <c r="M6" s="167" t="str">
        <f>三菜!E23</f>
        <v>皮蛋</v>
      </c>
      <c r="N6" s="193">
        <f>三菜!F23</f>
        <v>45</v>
      </c>
      <c r="O6" s="227" t="str">
        <f>三菜!G23</f>
        <v>個</v>
      </c>
      <c r="P6" s="173"/>
      <c r="Q6" s="801" t="str">
        <f>三菜!E31</f>
        <v>蔥燒鬼頭刀</v>
      </c>
      <c r="R6" s="167" t="str">
        <f>三菜!E32</f>
        <v>紅豆</v>
      </c>
      <c r="S6" s="193">
        <f>三菜!F32</f>
        <v>4.5</v>
      </c>
      <c r="T6" s="227" t="str">
        <f>三菜!G32</f>
        <v>Kg</v>
      </c>
      <c r="U6" s="174"/>
      <c r="V6" s="870" t="str">
        <f>三菜!E40</f>
        <v>香滷雞腿</v>
      </c>
      <c r="W6" s="167" t="str">
        <f>三菜!E41</f>
        <v>雞腿D7(醃/宏)</v>
      </c>
      <c r="X6" s="193">
        <f>三菜!F41</f>
        <v>234</v>
      </c>
      <c r="Y6" s="227" t="str">
        <f>三菜!G41</f>
        <v>支</v>
      </c>
      <c r="Z6" s="144"/>
    </row>
    <row r="7" spans="1:26">
      <c r="A7" s="874"/>
      <c r="B7" s="807"/>
      <c r="C7" s="167">
        <f>三菜!E6</f>
        <v>0</v>
      </c>
      <c r="D7" s="193">
        <f>三菜!F6</f>
        <v>0</v>
      </c>
      <c r="E7" s="227">
        <f>三菜!G6</f>
        <v>0</v>
      </c>
      <c r="F7" s="178"/>
      <c r="G7" s="826"/>
      <c r="H7" s="167" t="str">
        <f>三菜!E15</f>
        <v>洋蔥小丁</v>
      </c>
      <c r="I7" s="193">
        <f>三菜!F15</f>
        <v>3</v>
      </c>
      <c r="J7" s="227" t="str">
        <f>三菜!G15</f>
        <v>Kg</v>
      </c>
      <c r="K7" s="153"/>
      <c r="L7" s="833"/>
      <c r="M7" s="167" t="str">
        <f>三菜!E24</f>
        <v>鹹蛋(粒)</v>
      </c>
      <c r="N7" s="193">
        <f>三菜!F24</f>
        <v>30</v>
      </c>
      <c r="O7" s="227" t="str">
        <f>三菜!G24</f>
        <v>個</v>
      </c>
      <c r="P7" s="154"/>
      <c r="Q7" s="801"/>
      <c r="R7" s="167" t="str">
        <f>三菜!E33</f>
        <v>青蔥段</v>
      </c>
      <c r="S7" s="193">
        <f>三菜!F33</f>
        <v>0.2</v>
      </c>
      <c r="T7" s="227" t="str">
        <f>三菜!G33</f>
        <v>Kg</v>
      </c>
      <c r="U7" s="175"/>
      <c r="V7" s="871"/>
      <c r="W7" s="167" t="str">
        <f>三菜!E42</f>
        <v>薑片</v>
      </c>
      <c r="X7" s="193">
        <f>三菜!F42</f>
        <v>0.2</v>
      </c>
      <c r="Y7" s="227" t="str">
        <f>三菜!G42</f>
        <v>Kg</v>
      </c>
      <c r="Z7" s="144"/>
    </row>
    <row r="8" spans="1:26">
      <c r="A8" s="874"/>
      <c r="B8" s="807"/>
      <c r="C8" s="167">
        <f>三菜!E7</f>
        <v>0</v>
      </c>
      <c r="D8" s="193">
        <f>三菜!F7</f>
        <v>0</v>
      </c>
      <c r="E8" s="227">
        <f>三菜!G7</f>
        <v>0</v>
      </c>
      <c r="F8" s="178"/>
      <c r="G8" s="826"/>
      <c r="H8" s="167" t="str">
        <f>三菜!E16</f>
        <v>碎瓜</v>
      </c>
      <c r="I8" s="193">
        <f>三菜!F16</f>
        <v>2</v>
      </c>
      <c r="J8" s="227" t="str">
        <f>三菜!G16</f>
        <v>Kg</v>
      </c>
      <c r="K8" s="153"/>
      <c r="L8" s="833"/>
      <c r="M8" s="167" t="str">
        <f>三菜!E25</f>
        <v>高麗菜絲</v>
      </c>
      <c r="N8" s="193">
        <f>三菜!F25</f>
        <v>7</v>
      </c>
      <c r="O8" s="227" t="str">
        <f>三菜!G25</f>
        <v>Kg</v>
      </c>
      <c r="P8" s="154"/>
      <c r="Q8" s="801"/>
      <c r="R8" s="167">
        <f>三菜!E34</f>
        <v>0</v>
      </c>
      <c r="S8" s="193">
        <f>三菜!F34</f>
        <v>0</v>
      </c>
      <c r="T8" s="227">
        <f>三菜!G34</f>
        <v>0</v>
      </c>
      <c r="U8" s="175"/>
      <c r="V8" s="871"/>
      <c r="W8" s="167">
        <f>三菜!E43</f>
        <v>0</v>
      </c>
      <c r="X8" s="193">
        <f>三菜!F43</f>
        <v>0</v>
      </c>
      <c r="Y8" s="227">
        <f>三菜!G43</f>
        <v>0</v>
      </c>
      <c r="Z8" s="144"/>
    </row>
    <row r="9" spans="1:26">
      <c r="A9" s="874"/>
      <c r="B9" s="807"/>
      <c r="C9" s="167">
        <f>三菜!E8</f>
        <v>0</v>
      </c>
      <c r="D9" s="193">
        <f>三菜!F8</f>
        <v>0</v>
      </c>
      <c r="E9" s="227">
        <f>三菜!G8</f>
        <v>0</v>
      </c>
      <c r="F9" s="178"/>
      <c r="G9" s="826"/>
      <c r="H9" s="167" t="str">
        <f>三菜!E17</f>
        <v>生香菇小丁</v>
      </c>
      <c r="I9" s="193">
        <f>三菜!F17</f>
        <v>1</v>
      </c>
      <c r="J9" s="227" t="str">
        <f>三菜!G17</f>
        <v>Kg</v>
      </c>
      <c r="K9" s="153"/>
      <c r="L9" s="833"/>
      <c r="M9" s="167" t="str">
        <f>三菜!E26</f>
        <v>粗絞肉*溫</v>
      </c>
      <c r="N9" s="193">
        <f>三菜!F26</f>
        <v>7</v>
      </c>
      <c r="O9" s="227" t="str">
        <f>三菜!G26</f>
        <v>Kg</v>
      </c>
      <c r="P9" s="154"/>
      <c r="Q9" s="801"/>
      <c r="R9" s="167">
        <f>三菜!E35</f>
        <v>0</v>
      </c>
      <c r="S9" s="193">
        <f>三菜!F35</f>
        <v>0</v>
      </c>
      <c r="T9" s="227">
        <f>三菜!G35</f>
        <v>0</v>
      </c>
      <c r="U9" s="175"/>
      <c r="V9" s="871"/>
      <c r="W9" s="167">
        <f>三菜!E44</f>
        <v>0</v>
      </c>
      <c r="X9" s="193">
        <f>三菜!F44</f>
        <v>0</v>
      </c>
      <c r="Y9" s="227">
        <f>三菜!G44</f>
        <v>0</v>
      </c>
      <c r="Z9" s="144"/>
    </row>
    <row r="10" spans="1:26">
      <c r="A10" s="874"/>
      <c r="B10" s="807"/>
      <c r="C10" s="167">
        <f>三菜!E9</f>
        <v>0</v>
      </c>
      <c r="D10" s="193">
        <f>三菜!F9</f>
        <v>0</v>
      </c>
      <c r="E10" s="227">
        <f>三菜!G9</f>
        <v>0</v>
      </c>
      <c r="F10" s="178"/>
      <c r="G10" s="826"/>
      <c r="H10" s="167" t="str">
        <f>三菜!E18</f>
        <v>紅蔥碎</v>
      </c>
      <c r="I10" s="193">
        <f>三菜!F18</f>
        <v>0.3</v>
      </c>
      <c r="J10" s="227" t="str">
        <f>三菜!G18</f>
        <v>Kg</v>
      </c>
      <c r="K10" s="153"/>
      <c r="L10" s="833"/>
      <c r="M10" s="167" t="str">
        <f>三菜!E27</f>
        <v>玉米粒</v>
      </c>
      <c r="N10" s="193">
        <f>三菜!F27</f>
        <v>4</v>
      </c>
      <c r="O10" s="227" t="str">
        <f>三菜!G27</f>
        <v>Kg</v>
      </c>
      <c r="P10" s="155"/>
      <c r="Q10" s="801"/>
      <c r="R10" s="167">
        <f>三菜!E36</f>
        <v>0</v>
      </c>
      <c r="S10" s="193">
        <f>三菜!F36</f>
        <v>0</v>
      </c>
      <c r="T10" s="227">
        <f>三菜!G36</f>
        <v>0</v>
      </c>
      <c r="U10" s="175"/>
      <c r="V10" s="871"/>
      <c r="W10" s="167">
        <f>三菜!E45</f>
        <v>0</v>
      </c>
      <c r="X10" s="193">
        <f>三菜!F45</f>
        <v>0</v>
      </c>
      <c r="Y10" s="227">
        <f>三菜!G45</f>
        <v>0</v>
      </c>
      <c r="Z10" s="144"/>
    </row>
    <row r="11" spans="1:26">
      <c r="A11" s="875"/>
      <c r="B11" s="807"/>
      <c r="C11" s="167">
        <f>三菜!E10</f>
        <v>0</v>
      </c>
      <c r="D11" s="193">
        <f>三菜!F10</f>
        <v>0</v>
      </c>
      <c r="E11" s="227">
        <f>三菜!G10</f>
        <v>0</v>
      </c>
      <c r="F11" s="178"/>
      <c r="G11" s="827"/>
      <c r="H11" s="167">
        <f>三菜!E19</f>
        <v>0</v>
      </c>
      <c r="I11" s="193">
        <f>三菜!F19</f>
        <v>0</v>
      </c>
      <c r="J11" s="227">
        <f>三菜!G19</f>
        <v>0</v>
      </c>
      <c r="K11" s="153"/>
      <c r="L11" s="833"/>
      <c r="M11" s="167" t="str">
        <f>三菜!E28</f>
        <v>金針菇</v>
      </c>
      <c r="N11" s="193">
        <f>三菜!F28</f>
        <v>2</v>
      </c>
      <c r="O11" s="227" t="str">
        <f>三菜!G28</f>
        <v>Kg</v>
      </c>
      <c r="P11" s="186"/>
      <c r="Q11" s="801"/>
      <c r="R11" s="167">
        <f>三菜!E37</f>
        <v>0</v>
      </c>
      <c r="S11" s="193">
        <f>三菜!F37</f>
        <v>0</v>
      </c>
      <c r="T11" s="227">
        <f>三菜!G37</f>
        <v>0</v>
      </c>
      <c r="U11" s="176"/>
      <c r="V11" s="872"/>
      <c r="W11" s="167">
        <f>三菜!E46</f>
        <v>0</v>
      </c>
      <c r="X11" s="193">
        <f>三菜!F46</f>
        <v>0</v>
      </c>
      <c r="Y11" s="227">
        <f>三菜!G46</f>
        <v>0</v>
      </c>
      <c r="Z11" s="144"/>
    </row>
    <row r="12" spans="1:26">
      <c r="A12" s="875"/>
      <c r="B12" s="807"/>
      <c r="C12" s="167">
        <f>三菜!E11</f>
        <v>0</v>
      </c>
      <c r="D12" s="193">
        <f>三菜!F11</f>
        <v>0</v>
      </c>
      <c r="E12" s="227">
        <f>三菜!G11</f>
        <v>0</v>
      </c>
      <c r="F12" s="178"/>
      <c r="G12" s="827"/>
      <c r="H12" s="167">
        <f>三菜!E20</f>
        <v>0</v>
      </c>
      <c r="I12" s="193">
        <f>三菜!F20</f>
        <v>0</v>
      </c>
      <c r="J12" s="227">
        <f>三菜!G20</f>
        <v>0</v>
      </c>
      <c r="K12" s="153"/>
      <c r="L12" s="833"/>
      <c r="M12" s="167" t="str">
        <f>三菜!E29</f>
        <v>青蔥珠</v>
      </c>
      <c r="N12" s="193">
        <f>三菜!F29</f>
        <v>0.3</v>
      </c>
      <c r="O12" s="227" t="str">
        <f>三菜!G29</f>
        <v>Kg</v>
      </c>
      <c r="P12" s="187"/>
      <c r="Q12" s="801"/>
      <c r="R12" s="167">
        <f>三菜!E38</f>
        <v>0</v>
      </c>
      <c r="S12" s="193">
        <f>三菜!F38</f>
        <v>0</v>
      </c>
      <c r="T12" s="227">
        <f>三菜!G38</f>
        <v>0</v>
      </c>
      <c r="U12" s="185"/>
      <c r="V12" s="872"/>
      <c r="W12" s="167">
        <f>三菜!E47</f>
        <v>0</v>
      </c>
      <c r="X12" s="193">
        <f>三菜!F47</f>
        <v>0</v>
      </c>
      <c r="Y12" s="227">
        <f>三菜!G47</f>
        <v>0</v>
      </c>
      <c r="Z12" s="138"/>
    </row>
    <row r="13" spans="1:26" ht="16.8" thickBot="1">
      <c r="A13" s="875"/>
      <c r="B13" s="808"/>
      <c r="C13" s="168">
        <f>三菜!E12</f>
        <v>0</v>
      </c>
      <c r="D13" s="168">
        <f>三菜!F12</f>
        <v>0</v>
      </c>
      <c r="E13" s="168">
        <f>三菜!G12</f>
        <v>0</v>
      </c>
      <c r="F13" s="179"/>
      <c r="G13" s="828"/>
      <c r="H13" s="167">
        <f>三菜!E21</f>
        <v>0</v>
      </c>
      <c r="I13" s="193">
        <f>三菜!F21</f>
        <v>0</v>
      </c>
      <c r="J13" s="227">
        <f>三菜!G21</f>
        <v>0</v>
      </c>
      <c r="K13" s="163"/>
      <c r="L13" s="850"/>
      <c r="M13" s="167">
        <f>三菜!E30</f>
        <v>0</v>
      </c>
      <c r="N13" s="193">
        <f>三菜!F30</f>
        <v>0</v>
      </c>
      <c r="O13" s="227">
        <f>三菜!G30</f>
        <v>0</v>
      </c>
      <c r="P13" s="188"/>
      <c r="Q13" s="802"/>
      <c r="R13" s="167">
        <f>三菜!E39</f>
        <v>0</v>
      </c>
      <c r="S13" s="193">
        <f>三菜!F39</f>
        <v>0</v>
      </c>
      <c r="T13" s="227">
        <f>三菜!G39</f>
        <v>0</v>
      </c>
      <c r="U13" s="177"/>
      <c r="V13" s="873"/>
      <c r="W13" s="167">
        <f>三菜!E48</f>
        <v>0</v>
      </c>
      <c r="X13" s="193">
        <f>三菜!F48</f>
        <v>0</v>
      </c>
      <c r="Y13" s="227">
        <f>三菜!G48</f>
        <v>0</v>
      </c>
      <c r="Z13" s="161"/>
    </row>
    <row r="14" spans="1:26" ht="16.5" customHeight="1">
      <c r="A14" s="812" t="s">
        <v>26</v>
      </c>
      <c r="B14" s="806" t="str">
        <f>三菜!H4</f>
        <v>食神滷味</v>
      </c>
      <c r="C14" s="230" t="str">
        <f>三菜!H5</f>
        <v>白蘿蔔中丁</v>
      </c>
      <c r="D14" s="193">
        <f>三菜!I5</f>
        <v>11</v>
      </c>
      <c r="E14" s="227" t="str">
        <f>三菜!J5</f>
        <v>Kg</v>
      </c>
      <c r="F14" s="159"/>
      <c r="G14" s="800" t="str">
        <f>三菜!H13</f>
        <v>海帶拌三絲</v>
      </c>
      <c r="H14" s="195" t="str">
        <f>三菜!H14</f>
        <v>海帶絲(切)</v>
      </c>
      <c r="I14" s="196">
        <f>三菜!I14</f>
        <v>8</v>
      </c>
      <c r="J14" s="235" t="str">
        <f>三菜!J14</f>
        <v>Kg</v>
      </c>
      <c r="K14" s="152"/>
      <c r="L14" s="867" t="str">
        <f>三菜!H22</f>
        <v>清蒸肉圓</v>
      </c>
      <c r="M14" s="195" t="str">
        <f>三菜!H23</f>
        <v>小肉圓(32入/盤)*個</v>
      </c>
      <c r="N14" s="196">
        <f>三菜!I23</f>
        <v>234</v>
      </c>
      <c r="O14" s="235" t="str">
        <f>三菜!J23</f>
        <v>個</v>
      </c>
      <c r="P14" s="151"/>
      <c r="Q14" s="836" t="str">
        <f>三菜!H31</f>
        <v>醬燒肉片豆腐</v>
      </c>
      <c r="R14" s="195" t="str">
        <f>三菜!H32</f>
        <v>豆腐中丁*7K</v>
      </c>
      <c r="S14" s="196">
        <f>三菜!I32</f>
        <v>3</v>
      </c>
      <c r="T14" s="235" t="str">
        <f>三菜!J32</f>
        <v>板</v>
      </c>
      <c r="U14" s="183"/>
      <c r="V14" s="832" t="str">
        <f>三菜!H40</f>
        <v>紅蘿蔔炒蛋</v>
      </c>
      <c r="W14" s="195" t="str">
        <f>三菜!H41</f>
        <v>紅蘿蔔絲</v>
      </c>
      <c r="X14" s="196">
        <f>三菜!I41</f>
        <v>8</v>
      </c>
      <c r="Y14" s="235" t="str">
        <f>三菜!M41</f>
        <v>Kg</v>
      </c>
      <c r="Z14" s="144"/>
    </row>
    <row r="15" spans="1:26">
      <c r="A15" s="813"/>
      <c r="B15" s="807"/>
      <c r="C15" s="167" t="str">
        <f>三菜!H6</f>
        <v>紅蘿蔔中丁</v>
      </c>
      <c r="D15" s="193">
        <f>三菜!I6</f>
        <v>3</v>
      </c>
      <c r="E15" s="227" t="str">
        <f>三菜!J6</f>
        <v>Kg</v>
      </c>
      <c r="F15" s="178"/>
      <c r="G15" s="801"/>
      <c r="H15" s="167" t="str">
        <f>三菜!H15</f>
        <v>豆干絲</v>
      </c>
      <c r="I15" s="193">
        <f>三菜!I15</f>
        <v>3</v>
      </c>
      <c r="J15" s="227" t="str">
        <f>三菜!J15</f>
        <v>Kg</v>
      </c>
      <c r="K15" s="142"/>
      <c r="L15" s="868"/>
      <c r="M15" s="167">
        <f>三菜!H24</f>
        <v>0</v>
      </c>
      <c r="N15" s="193">
        <f>三菜!I24</f>
        <v>0</v>
      </c>
      <c r="O15" s="227">
        <f>三菜!J24</f>
        <v>0</v>
      </c>
      <c r="P15" s="142"/>
      <c r="Q15" s="837"/>
      <c r="R15" s="167" t="str">
        <f>三菜!H33</f>
        <v>洋蔥片</v>
      </c>
      <c r="S15" s="193">
        <f>三菜!I33</f>
        <v>2</v>
      </c>
      <c r="T15" s="227" t="str">
        <f>三菜!J33</f>
        <v>Kg</v>
      </c>
      <c r="U15" s="184"/>
      <c r="V15" s="833"/>
      <c r="W15" s="167" t="str">
        <f>三菜!H42</f>
        <v>蛋(30粒/盤/約1.8k)</v>
      </c>
      <c r="X15" s="193">
        <f>三菜!I42</f>
        <v>4</v>
      </c>
      <c r="Y15" s="227" t="str">
        <f>三菜!J42</f>
        <v>盤</v>
      </c>
      <c r="Z15" s="144"/>
    </row>
    <row r="16" spans="1:26">
      <c r="A16" s="813"/>
      <c r="B16" s="807"/>
      <c r="C16" s="167" t="str">
        <f>三菜!H7</f>
        <v>手工肉羹</v>
      </c>
      <c r="D16" s="193">
        <f>三菜!I7</f>
        <v>2</v>
      </c>
      <c r="E16" s="227" t="str">
        <f>三菜!J7</f>
        <v>Kg</v>
      </c>
      <c r="F16" s="180"/>
      <c r="G16" s="801"/>
      <c r="H16" s="167" t="str">
        <f>三菜!H16</f>
        <v>紅蘿蔔絲</v>
      </c>
      <c r="I16" s="193">
        <f>三菜!I16</f>
        <v>2</v>
      </c>
      <c r="J16" s="227" t="str">
        <f>三菜!J16</f>
        <v>Kg</v>
      </c>
      <c r="K16" s="142"/>
      <c r="L16" s="868"/>
      <c r="M16" s="167">
        <f>三菜!H25</f>
        <v>0</v>
      </c>
      <c r="N16" s="193">
        <f>三菜!I25</f>
        <v>0</v>
      </c>
      <c r="O16" s="227">
        <f>三菜!J25</f>
        <v>0</v>
      </c>
      <c r="P16" s="142"/>
      <c r="Q16" s="837"/>
      <c r="R16" s="167" t="str">
        <f>三菜!H34</f>
        <v>肉片*溫</v>
      </c>
      <c r="S16" s="193">
        <f>三菜!I34</f>
        <v>1.5</v>
      </c>
      <c r="T16" s="227" t="str">
        <f>三菜!J34</f>
        <v>Kg</v>
      </c>
      <c r="U16" s="184"/>
      <c r="V16" s="834"/>
      <c r="W16" s="167" t="str">
        <f>三菜!H43</f>
        <v>洋蔥絲</v>
      </c>
      <c r="X16" s="193">
        <f>三菜!I43</f>
        <v>3</v>
      </c>
      <c r="Y16" s="227" t="str">
        <f>三菜!J43</f>
        <v>Kg</v>
      </c>
      <c r="Z16" s="153"/>
    </row>
    <row r="17" spans="1:32">
      <c r="A17" s="813"/>
      <c r="B17" s="807"/>
      <c r="C17" s="167" t="str">
        <f>三菜!H8</f>
        <v>豆干切角</v>
      </c>
      <c r="D17" s="193">
        <f>三菜!I8</f>
        <v>2</v>
      </c>
      <c r="E17" s="227" t="str">
        <f>三菜!J8</f>
        <v>Kg</v>
      </c>
      <c r="F17" s="178"/>
      <c r="G17" s="801"/>
      <c r="H17" s="167" t="str">
        <f>三菜!H17</f>
        <v>肉絲*溫</v>
      </c>
      <c r="I17" s="193">
        <f>三菜!I17</f>
        <v>1</v>
      </c>
      <c r="J17" s="227" t="str">
        <f>三菜!J17</f>
        <v>Kg</v>
      </c>
      <c r="K17" s="142"/>
      <c r="L17" s="868"/>
      <c r="M17" s="167">
        <f>三菜!H26</f>
        <v>0</v>
      </c>
      <c r="N17" s="193">
        <f>三菜!I26</f>
        <v>0</v>
      </c>
      <c r="O17" s="227">
        <f>三菜!J26</f>
        <v>0</v>
      </c>
      <c r="P17" s="142"/>
      <c r="Q17" s="837"/>
      <c r="R17" s="167" t="str">
        <f>三菜!H35</f>
        <v>三色豆</v>
      </c>
      <c r="S17" s="193">
        <f>三菜!I35</f>
        <v>1</v>
      </c>
      <c r="T17" s="227" t="str">
        <f>三菜!J35</f>
        <v>Kg</v>
      </c>
      <c r="U17" s="184"/>
      <c r="V17" s="834"/>
      <c r="W17" s="167">
        <f>三菜!H44</f>
        <v>0</v>
      </c>
      <c r="X17" s="193">
        <f>三菜!I44</f>
        <v>0</v>
      </c>
      <c r="Y17" s="227">
        <f>三菜!J44</f>
        <v>0</v>
      </c>
      <c r="Z17" s="153"/>
      <c r="AA17" s="130"/>
      <c r="AB17" s="130"/>
      <c r="AC17" s="130"/>
      <c r="AD17" s="130"/>
      <c r="AE17" s="130"/>
      <c r="AF17" s="130"/>
    </row>
    <row r="18" spans="1:32">
      <c r="A18" s="813"/>
      <c r="B18" s="807"/>
      <c r="C18" s="167" t="str">
        <f>三菜!H9</f>
        <v>海帶結</v>
      </c>
      <c r="D18" s="193">
        <f>三菜!I9</f>
        <v>1</v>
      </c>
      <c r="E18" s="227" t="str">
        <f>三菜!J9</f>
        <v>Kg</v>
      </c>
      <c r="F18" s="178"/>
      <c r="G18" s="801"/>
      <c r="H18" s="167" t="str">
        <f>三菜!H18</f>
        <v>薑絲</v>
      </c>
      <c r="I18" s="193">
        <f>三菜!I18</f>
        <v>0.3</v>
      </c>
      <c r="J18" s="227" t="str">
        <f>三菜!J18</f>
        <v>Kg</v>
      </c>
      <c r="K18" s="142"/>
      <c r="L18" s="868"/>
      <c r="M18" s="167">
        <f>三菜!H27</f>
        <v>0</v>
      </c>
      <c r="N18" s="193">
        <f>三菜!I27</f>
        <v>0</v>
      </c>
      <c r="O18" s="227">
        <f>三菜!J27</f>
        <v>0</v>
      </c>
      <c r="P18" s="142"/>
      <c r="Q18" s="837"/>
      <c r="R18" s="167">
        <f>三菜!H36</f>
        <v>0</v>
      </c>
      <c r="S18" s="193">
        <f>三菜!I36</f>
        <v>0</v>
      </c>
      <c r="T18" s="227">
        <f>三菜!J36</f>
        <v>0</v>
      </c>
      <c r="U18" s="184"/>
      <c r="V18" s="834"/>
      <c r="W18" s="167">
        <f>三菜!H45</f>
        <v>0</v>
      </c>
      <c r="X18" s="193">
        <f>三菜!I45</f>
        <v>0</v>
      </c>
      <c r="Y18" s="227">
        <f>三菜!J45</f>
        <v>0</v>
      </c>
      <c r="Z18" s="153"/>
      <c r="AA18" s="130"/>
      <c r="AB18" s="130"/>
      <c r="AC18" s="130"/>
      <c r="AD18" s="130"/>
      <c r="AE18" s="130"/>
      <c r="AF18" s="130"/>
    </row>
    <row r="19" spans="1:32">
      <c r="A19" s="813"/>
      <c r="B19" s="807"/>
      <c r="C19" s="167" t="str">
        <f>三菜!H10</f>
        <v>薑片</v>
      </c>
      <c r="D19" s="193">
        <f>三菜!I10</f>
        <v>0.3</v>
      </c>
      <c r="E19" s="227" t="str">
        <f>三菜!J10</f>
        <v>Kg</v>
      </c>
      <c r="F19" s="178"/>
      <c r="G19" s="801"/>
      <c r="H19" s="167">
        <f>三菜!H19</f>
        <v>0</v>
      </c>
      <c r="I19" s="193">
        <f>三菜!I19</f>
        <v>0</v>
      </c>
      <c r="J19" s="227">
        <f>三菜!J19</f>
        <v>0</v>
      </c>
      <c r="K19" s="181"/>
      <c r="L19" s="868"/>
      <c r="M19" s="167">
        <f>三菜!H28</f>
        <v>0</v>
      </c>
      <c r="N19" s="193">
        <f>三菜!I28</f>
        <v>0</v>
      </c>
      <c r="O19" s="227">
        <f>三菜!J28</f>
        <v>0</v>
      </c>
      <c r="P19" s="142"/>
      <c r="Q19" s="837"/>
      <c r="R19" s="167">
        <f>三菜!H37</f>
        <v>0</v>
      </c>
      <c r="S19" s="193">
        <f>三菜!I37</f>
        <v>0</v>
      </c>
      <c r="T19" s="227">
        <f>三菜!J37</f>
        <v>0</v>
      </c>
      <c r="U19" s="184"/>
      <c r="V19" s="834"/>
      <c r="W19" s="167">
        <f>三菜!H46</f>
        <v>0</v>
      </c>
      <c r="X19" s="193">
        <f>三菜!I46</f>
        <v>0</v>
      </c>
      <c r="Y19" s="227">
        <f>三菜!J46</f>
        <v>0</v>
      </c>
      <c r="Z19" s="143"/>
      <c r="AA19" s="130"/>
      <c r="AB19" s="130"/>
      <c r="AC19" s="130"/>
      <c r="AD19" s="130"/>
      <c r="AE19" s="130"/>
      <c r="AF19" s="130"/>
    </row>
    <row r="20" spans="1:32" ht="16.8" thickBot="1">
      <c r="A20" s="814"/>
      <c r="B20" s="807"/>
      <c r="C20" s="231">
        <f>三菜!H11</f>
        <v>0</v>
      </c>
      <c r="D20" s="231">
        <f>三菜!I11</f>
        <v>0</v>
      </c>
      <c r="E20" s="233">
        <f>三菜!J11</f>
        <v>0</v>
      </c>
      <c r="F20" s="179"/>
      <c r="G20" s="197"/>
      <c r="H20" s="167">
        <f>三菜!H20</f>
        <v>0</v>
      </c>
      <c r="I20" s="193">
        <f>三菜!I20</f>
        <v>0</v>
      </c>
      <c r="J20" s="227">
        <f>三菜!J20</f>
        <v>0</v>
      </c>
      <c r="K20" s="166"/>
      <c r="L20" s="869"/>
      <c r="M20" s="167">
        <f>三菜!H29</f>
        <v>0</v>
      </c>
      <c r="N20" s="193">
        <f>三菜!I29</f>
        <v>0</v>
      </c>
      <c r="O20" s="227">
        <f>三菜!J29</f>
        <v>0</v>
      </c>
      <c r="P20" s="165"/>
      <c r="Q20" s="838"/>
      <c r="R20" s="167">
        <f>三菜!H38</f>
        <v>0</v>
      </c>
      <c r="S20" s="193">
        <f>三菜!I38</f>
        <v>0</v>
      </c>
      <c r="T20" s="227">
        <f>三菜!J38</f>
        <v>0</v>
      </c>
      <c r="U20" s="157"/>
      <c r="V20" s="835"/>
      <c r="W20" s="167">
        <f>三菜!H47</f>
        <v>0</v>
      </c>
      <c r="X20" s="193">
        <f>三菜!I47</f>
        <v>0</v>
      </c>
      <c r="Y20" s="227">
        <f>三菜!J47</f>
        <v>0</v>
      </c>
      <c r="Z20" s="155"/>
      <c r="AA20" s="130"/>
      <c r="AB20" s="130"/>
      <c r="AC20" s="130"/>
      <c r="AD20" s="130"/>
      <c r="AE20" s="130"/>
      <c r="AF20" s="130"/>
    </row>
    <row r="21" spans="1:32">
      <c r="A21" s="815" t="s">
        <v>26</v>
      </c>
      <c r="B21" s="817" t="str">
        <f>三菜!K4</f>
        <v>炒油菜</v>
      </c>
      <c r="C21" s="229" t="str">
        <f>三菜!K5</f>
        <v>油菜(切)</v>
      </c>
      <c r="D21" s="232">
        <f>三菜!L5</f>
        <v>17</v>
      </c>
      <c r="E21" s="234" t="str">
        <f>三菜!M5</f>
        <v>Kg</v>
      </c>
      <c r="F21" s="152"/>
      <c r="G21" s="800" t="str">
        <f>三菜!K13</f>
        <v>炒高麗菜</v>
      </c>
      <c r="H21" s="195" t="str">
        <f>三菜!K14</f>
        <v>高麗菜(切片)</v>
      </c>
      <c r="I21" s="196">
        <f>三菜!L14</f>
        <v>17</v>
      </c>
      <c r="J21" s="235" t="str">
        <f>三菜!M14</f>
        <v>Kg</v>
      </c>
      <c r="K21" s="151"/>
      <c r="L21" s="843">
        <f>三菜!K22</f>
        <v>0</v>
      </c>
      <c r="M21" s="195">
        <f>三菜!K23</f>
        <v>0</v>
      </c>
      <c r="N21" s="196">
        <f>三菜!L23</f>
        <v>0</v>
      </c>
      <c r="O21" s="235">
        <f>三菜!M23</f>
        <v>0</v>
      </c>
      <c r="P21" s="152"/>
      <c r="Q21" s="846" t="str">
        <f>三菜!K31</f>
        <v>鐵板鮮蔬</v>
      </c>
      <c r="R21" s="195" t="str">
        <f>三菜!K32</f>
        <v>豆芽菜</v>
      </c>
      <c r="S21" s="196">
        <f>三菜!L32</f>
        <v>16</v>
      </c>
      <c r="T21" s="235" t="str">
        <f>三菜!M32</f>
        <v>Kg</v>
      </c>
      <c r="U21" s="173"/>
      <c r="V21" s="846" t="str">
        <f>三菜!K40</f>
        <v>炒高麗菜</v>
      </c>
      <c r="W21" s="195" t="str">
        <f>三菜!K41</f>
        <v>高麗菜(切片)</v>
      </c>
      <c r="X21" s="196">
        <f>三菜!L41</f>
        <v>17</v>
      </c>
      <c r="Y21" s="235" t="str">
        <f>三菜!M41</f>
        <v>Kg</v>
      </c>
      <c r="Z21" s="173"/>
      <c r="AA21" s="130"/>
      <c r="AB21" s="130"/>
      <c r="AC21" s="130"/>
      <c r="AD21" s="130"/>
      <c r="AE21" s="130"/>
      <c r="AF21" s="130"/>
    </row>
    <row r="22" spans="1:32">
      <c r="A22" s="813"/>
      <c r="B22" s="818"/>
      <c r="C22" s="229" t="str">
        <f>三菜!K6</f>
        <v>薑絲</v>
      </c>
      <c r="D22" s="232">
        <f>三菜!L6</f>
        <v>0.2</v>
      </c>
      <c r="E22" s="234" t="str">
        <f>三菜!M6</f>
        <v>Kg</v>
      </c>
      <c r="F22" s="153"/>
      <c r="G22" s="801"/>
      <c r="H22" s="167" t="str">
        <f>三菜!K15</f>
        <v>蒜末</v>
      </c>
      <c r="I22" s="193">
        <f>三菜!L15</f>
        <v>0.2</v>
      </c>
      <c r="J22" s="227" t="str">
        <f>三菜!M15</f>
        <v>Kg</v>
      </c>
      <c r="K22" s="142"/>
      <c r="L22" s="844"/>
      <c r="M22" s="167">
        <f>三菜!K24</f>
        <v>0</v>
      </c>
      <c r="N22" s="193">
        <f>三菜!L24</f>
        <v>0</v>
      </c>
      <c r="O22" s="227">
        <f>三菜!M24</f>
        <v>0</v>
      </c>
      <c r="P22" s="153"/>
      <c r="Q22" s="847"/>
      <c r="R22" s="167" t="str">
        <f>三菜!K33</f>
        <v>韭菜段</v>
      </c>
      <c r="S22" s="193">
        <f>三菜!L33</f>
        <v>0.7</v>
      </c>
      <c r="T22" s="227" t="str">
        <f>三菜!M33</f>
        <v>Kg</v>
      </c>
      <c r="U22" s="154"/>
      <c r="V22" s="847"/>
      <c r="W22" s="167" t="str">
        <f>三菜!K42</f>
        <v>蒜末</v>
      </c>
      <c r="X22" s="193">
        <f>三菜!L42</f>
        <v>0.2</v>
      </c>
      <c r="Y22" s="227" t="str">
        <f>三菜!M42</f>
        <v>Kg</v>
      </c>
      <c r="Z22" s="154"/>
      <c r="AA22" s="130"/>
      <c r="AB22" s="130"/>
      <c r="AC22" s="130"/>
      <c r="AD22" s="130"/>
      <c r="AE22" s="130"/>
      <c r="AF22" s="130"/>
    </row>
    <row r="23" spans="1:32">
      <c r="A23" s="814"/>
      <c r="B23" s="818"/>
      <c r="C23" s="229">
        <f>三菜!K7</f>
        <v>0</v>
      </c>
      <c r="D23" s="232">
        <f>三菜!L7</f>
        <v>0</v>
      </c>
      <c r="E23" s="227">
        <f>三菜!M7</f>
        <v>0</v>
      </c>
      <c r="F23" s="181"/>
      <c r="G23" s="801"/>
      <c r="H23" s="167">
        <f>三菜!K16</f>
        <v>0</v>
      </c>
      <c r="I23" s="193">
        <f>三菜!L16</f>
        <v>0</v>
      </c>
      <c r="J23" s="227">
        <f>三菜!M16</f>
        <v>0</v>
      </c>
      <c r="K23" s="181"/>
      <c r="L23" s="844"/>
      <c r="M23" s="167">
        <f>三菜!K25</f>
        <v>0</v>
      </c>
      <c r="N23" s="193">
        <f>三菜!L25</f>
        <v>0</v>
      </c>
      <c r="O23" s="227">
        <f>三菜!M25</f>
        <v>0</v>
      </c>
      <c r="P23" s="153"/>
      <c r="Q23" s="848"/>
      <c r="R23" s="167" t="str">
        <f>三菜!K34</f>
        <v>蒜末</v>
      </c>
      <c r="S23" s="193">
        <f>三菜!L34</f>
        <v>0.2</v>
      </c>
      <c r="T23" s="227" t="str">
        <f>三菜!M34</f>
        <v>Kg</v>
      </c>
      <c r="U23" s="155"/>
      <c r="V23" s="848"/>
      <c r="W23" s="167">
        <f>三菜!K43</f>
        <v>0</v>
      </c>
      <c r="X23" s="193">
        <f>三菜!L43</f>
        <v>0</v>
      </c>
      <c r="Y23" s="227">
        <f>三菜!M43</f>
        <v>0</v>
      </c>
      <c r="Z23" s="155"/>
      <c r="AA23" s="130"/>
      <c r="AB23" s="130"/>
      <c r="AC23" s="130"/>
      <c r="AD23" s="130"/>
      <c r="AE23" s="130"/>
      <c r="AF23" s="130"/>
    </row>
    <row r="24" spans="1:32">
      <c r="A24" s="814"/>
      <c r="B24" s="818"/>
      <c r="C24" s="229">
        <f>三菜!K8</f>
        <v>0</v>
      </c>
      <c r="D24" s="232">
        <f>三菜!L8</f>
        <v>0</v>
      </c>
      <c r="E24" s="234">
        <f>三菜!M8</f>
        <v>0</v>
      </c>
      <c r="F24" s="189"/>
      <c r="G24" s="801"/>
      <c r="H24" s="167">
        <f>三菜!K17</f>
        <v>0</v>
      </c>
      <c r="I24" s="193">
        <f>三菜!L17</f>
        <v>0</v>
      </c>
      <c r="J24" s="227">
        <f>三菜!M17</f>
        <v>0</v>
      </c>
      <c r="K24" s="147"/>
      <c r="L24" s="844"/>
      <c r="M24" s="167">
        <f>三菜!K26</f>
        <v>0</v>
      </c>
      <c r="N24" s="193">
        <f>三菜!L26</f>
        <v>0</v>
      </c>
      <c r="O24" s="227">
        <f>三菜!M26</f>
        <v>0</v>
      </c>
      <c r="P24" s="189"/>
      <c r="Q24" s="848"/>
      <c r="R24" s="167">
        <f>三菜!K35</f>
        <v>0</v>
      </c>
      <c r="S24" s="193">
        <f>三菜!L35</f>
        <v>0</v>
      </c>
      <c r="T24" s="227">
        <f>三菜!M35</f>
        <v>0</v>
      </c>
      <c r="U24" s="155"/>
      <c r="V24" s="848"/>
      <c r="W24" s="167">
        <f>三菜!K44</f>
        <v>0</v>
      </c>
      <c r="X24" s="193">
        <f>三菜!L44</f>
        <v>0</v>
      </c>
      <c r="Y24" s="227">
        <f>三菜!M44</f>
        <v>0</v>
      </c>
      <c r="Z24" s="155"/>
      <c r="AA24" s="130"/>
      <c r="AB24" s="130"/>
      <c r="AC24" s="130"/>
      <c r="AD24" s="130"/>
      <c r="AE24" s="130"/>
      <c r="AF24" s="130"/>
    </row>
    <row r="25" spans="1:32" ht="16.8" thickBot="1">
      <c r="A25" s="816"/>
      <c r="B25" s="819"/>
      <c r="C25" s="168">
        <f>三菜!K9</f>
        <v>0</v>
      </c>
      <c r="D25" s="194">
        <f>三菜!L9</f>
        <v>0</v>
      </c>
      <c r="E25" s="192">
        <f>三菜!M9</f>
        <v>0</v>
      </c>
      <c r="F25" s="163"/>
      <c r="G25" s="802"/>
      <c r="H25" s="167">
        <f>三菜!K18</f>
        <v>0</v>
      </c>
      <c r="I25" s="193">
        <f>三菜!L18</f>
        <v>0</v>
      </c>
      <c r="J25" s="227">
        <f>三菜!M18</f>
        <v>0</v>
      </c>
      <c r="K25" s="166"/>
      <c r="L25" s="845"/>
      <c r="M25" s="167">
        <f>三菜!K27</f>
        <v>0</v>
      </c>
      <c r="N25" s="193">
        <f>三菜!L27</f>
        <v>0</v>
      </c>
      <c r="O25" s="227">
        <f>三菜!M27</f>
        <v>0</v>
      </c>
      <c r="P25" s="163"/>
      <c r="Q25" s="849"/>
      <c r="R25" s="167">
        <f>三菜!K36</f>
        <v>0</v>
      </c>
      <c r="S25" s="193">
        <f>三菜!L36</f>
        <v>0</v>
      </c>
      <c r="T25" s="227">
        <f>三菜!M36</f>
        <v>0</v>
      </c>
      <c r="U25" s="157"/>
      <c r="V25" s="849"/>
      <c r="W25" s="167">
        <f>三菜!K45</f>
        <v>0</v>
      </c>
      <c r="X25" s="193">
        <f>三菜!L45</f>
        <v>0</v>
      </c>
      <c r="Y25" s="156">
        <f>三菜!M45</f>
        <v>0</v>
      </c>
      <c r="Z25" s="190"/>
      <c r="AA25" s="130"/>
      <c r="AB25" s="130"/>
      <c r="AC25" s="130"/>
      <c r="AD25" s="149"/>
      <c r="AE25" s="149"/>
      <c r="AF25" s="149"/>
    </row>
    <row r="26" spans="1:32" ht="16.5" customHeight="1">
      <c r="A26" s="809" t="s">
        <v>28</v>
      </c>
      <c r="B26" s="817" t="str">
        <f>三菜!N4</f>
        <v>玉米蛋花濃湯</v>
      </c>
      <c r="C26" s="230" t="str">
        <f>三菜!N5</f>
        <v>蛋(10粒/盒/約0.6k)</v>
      </c>
      <c r="D26" s="196">
        <f>三菜!O5</f>
        <v>5</v>
      </c>
      <c r="E26" s="235" t="str">
        <f>三菜!P5</f>
        <v>盒</v>
      </c>
      <c r="F26" s="159">
        <v>0</v>
      </c>
      <c r="G26" s="829" t="str">
        <f>三菜!N13</f>
        <v>榨菜肉絲湯</v>
      </c>
      <c r="H26" s="195" t="str">
        <f>三菜!N14</f>
        <v>榨菜絲</v>
      </c>
      <c r="I26" s="196">
        <f>三菜!O14</f>
        <v>6</v>
      </c>
      <c r="J26" s="235" t="str">
        <f>三菜!P14</f>
        <v>Kg</v>
      </c>
      <c r="K26" s="199"/>
      <c r="L26" s="800">
        <f>三菜!N22</f>
        <v>0</v>
      </c>
      <c r="M26" s="195">
        <f>三菜!N23</f>
        <v>0</v>
      </c>
      <c r="N26" s="196">
        <f>三菜!O23</f>
        <v>0</v>
      </c>
      <c r="O26" s="235">
        <f>三菜!P23</f>
        <v>0</v>
      </c>
      <c r="P26" s="200"/>
      <c r="Q26" s="860" t="str">
        <f>三菜!N31</f>
        <v>蘿蔔湯</v>
      </c>
      <c r="R26" s="195" t="str">
        <f>三菜!N32</f>
        <v>白蘿蔔中丁</v>
      </c>
      <c r="S26" s="196">
        <f>三菜!O32</f>
        <v>9</v>
      </c>
      <c r="T26" s="235" t="str">
        <f>三菜!P32</f>
        <v>Kg</v>
      </c>
      <c r="U26" s="159"/>
      <c r="V26" s="800" t="str">
        <f>三菜!N40</f>
        <v>紅豆湯(提早送</v>
      </c>
      <c r="W26" s="195" t="str">
        <f>三菜!N41</f>
        <v>紅豆</v>
      </c>
      <c r="X26" s="196">
        <f>三菜!O41</f>
        <v>0</v>
      </c>
      <c r="Y26" s="227" t="str">
        <f>三菜!P41</f>
        <v>Kg</v>
      </c>
      <c r="Z26" s="160"/>
      <c r="AA26" s="130"/>
      <c r="AB26" s="130"/>
      <c r="AC26" s="130"/>
      <c r="AD26" s="149"/>
      <c r="AE26" s="149"/>
      <c r="AF26" s="149"/>
    </row>
    <row r="27" spans="1:32">
      <c r="A27" s="810"/>
      <c r="B27" s="818"/>
      <c r="C27" s="167" t="str">
        <f>三菜!N6</f>
        <v>玉米粒</v>
      </c>
      <c r="D27" s="193">
        <f>三菜!O6</f>
        <v>3</v>
      </c>
      <c r="E27" s="227" t="str">
        <f>三菜!P6</f>
        <v>Kg</v>
      </c>
      <c r="F27" s="180"/>
      <c r="G27" s="830"/>
      <c r="H27" s="167" t="str">
        <f>三菜!N15</f>
        <v>肉絲*溫</v>
      </c>
      <c r="I27" s="193">
        <f>三菜!O15</f>
        <v>2</v>
      </c>
      <c r="J27" s="227" t="str">
        <f>三菜!P15</f>
        <v>Kg</v>
      </c>
      <c r="K27" s="144"/>
      <c r="L27" s="801"/>
      <c r="M27" s="167">
        <f>三菜!N24</f>
        <v>0</v>
      </c>
      <c r="N27" s="193">
        <f>三菜!O24</f>
        <v>0</v>
      </c>
      <c r="O27" s="227">
        <f>三菜!P24</f>
        <v>0</v>
      </c>
      <c r="P27" s="136"/>
      <c r="Q27" s="861"/>
      <c r="R27" s="167" t="str">
        <f>三菜!N33</f>
        <v>豬大骨*溫</v>
      </c>
      <c r="S27" s="193">
        <f>三菜!O33</f>
        <v>1</v>
      </c>
      <c r="T27" s="227" t="str">
        <f>三菜!P33</f>
        <v>Kg</v>
      </c>
      <c r="U27" s="160"/>
      <c r="V27" s="801"/>
      <c r="W27" s="167">
        <f>三菜!N42</f>
        <v>0</v>
      </c>
      <c r="X27" s="193">
        <f>三菜!O42</f>
        <v>0</v>
      </c>
      <c r="Y27" s="227">
        <f>三菜!P42</f>
        <v>0</v>
      </c>
      <c r="Z27" s="160"/>
      <c r="AA27" s="130"/>
      <c r="AB27" s="130"/>
      <c r="AC27" s="130"/>
      <c r="AD27" s="149"/>
      <c r="AE27" s="149"/>
      <c r="AF27" s="149"/>
    </row>
    <row r="28" spans="1:32">
      <c r="A28" s="810"/>
      <c r="B28" s="818"/>
      <c r="C28" s="167" t="str">
        <f>三菜!N7</f>
        <v>豬大骨*溫</v>
      </c>
      <c r="D28" s="193">
        <f>三菜!O7</f>
        <v>2</v>
      </c>
      <c r="E28" s="227" t="str">
        <f>三菜!P7</f>
        <v>Kg</v>
      </c>
      <c r="F28" s="178"/>
      <c r="G28" s="830"/>
      <c r="H28" s="167" t="str">
        <f>三菜!N16</f>
        <v>薑絲</v>
      </c>
      <c r="I28" s="193">
        <f>三菜!O16</f>
        <v>0.3</v>
      </c>
      <c r="J28" s="227" t="str">
        <f>三菜!P16</f>
        <v>Kg</v>
      </c>
      <c r="K28" s="144"/>
      <c r="L28" s="801"/>
      <c r="M28" s="167">
        <f>三菜!N25</f>
        <v>0</v>
      </c>
      <c r="N28" s="193">
        <f>三菜!O25</f>
        <v>0</v>
      </c>
      <c r="O28" s="227">
        <f>三菜!P25</f>
        <v>0</v>
      </c>
      <c r="P28" s="136"/>
      <c r="Q28" s="861"/>
      <c r="R28" s="167" t="str">
        <f>三菜!N34</f>
        <v>芹菜珠</v>
      </c>
      <c r="S28" s="193">
        <f>三菜!O34</f>
        <v>0.2</v>
      </c>
      <c r="T28" s="227" t="str">
        <f>三菜!P34</f>
        <v>Kg</v>
      </c>
      <c r="U28" s="160"/>
      <c r="V28" s="801"/>
      <c r="W28" s="167">
        <f>三菜!N43</f>
        <v>0</v>
      </c>
      <c r="X28" s="193">
        <f>三菜!O43</f>
        <v>0</v>
      </c>
      <c r="Y28" s="227">
        <f>三菜!P43</f>
        <v>0</v>
      </c>
      <c r="Z28" s="160"/>
      <c r="AA28" s="130"/>
      <c r="AB28" s="130"/>
      <c r="AC28" s="130"/>
      <c r="AD28" s="130"/>
      <c r="AE28" s="130"/>
      <c r="AF28" s="130"/>
    </row>
    <row r="29" spans="1:32">
      <c r="A29" s="810"/>
      <c r="B29" s="818"/>
      <c r="C29" s="198">
        <f>三菜!N8</f>
        <v>0</v>
      </c>
      <c r="D29" s="228">
        <f>三菜!O8</f>
        <v>0</v>
      </c>
      <c r="E29" s="227">
        <f>三菜!P8</f>
        <v>0</v>
      </c>
      <c r="F29" s="160"/>
      <c r="G29" s="830"/>
      <c r="H29" s="167">
        <f>三菜!N17</f>
        <v>0</v>
      </c>
      <c r="I29" s="193">
        <f>三菜!O17</f>
        <v>0</v>
      </c>
      <c r="J29" s="227">
        <f>三菜!P17</f>
        <v>0</v>
      </c>
      <c r="K29" s="144"/>
      <c r="L29" s="801"/>
      <c r="M29" s="167">
        <f>三菜!N26</f>
        <v>0</v>
      </c>
      <c r="N29" s="193">
        <f>三菜!O26</f>
        <v>0</v>
      </c>
      <c r="O29" s="227">
        <f>三菜!P26</f>
        <v>0</v>
      </c>
      <c r="P29" s="136"/>
      <c r="Q29" s="861"/>
      <c r="R29" s="167">
        <f>三菜!N35</f>
        <v>0</v>
      </c>
      <c r="S29" s="193">
        <f>三菜!O35</f>
        <v>0</v>
      </c>
      <c r="T29" s="227">
        <f>三菜!P35</f>
        <v>0</v>
      </c>
      <c r="U29" s="141"/>
      <c r="V29" s="863"/>
      <c r="W29" s="167">
        <f>三菜!N44</f>
        <v>0</v>
      </c>
      <c r="X29" s="193">
        <f>三菜!O44</f>
        <v>0</v>
      </c>
      <c r="Y29" s="227">
        <f>三菜!P44</f>
        <v>0</v>
      </c>
      <c r="Z29" s="160"/>
      <c r="AA29" s="130"/>
      <c r="AB29" s="130"/>
      <c r="AC29" s="130"/>
      <c r="AD29" s="130"/>
      <c r="AE29" s="130"/>
      <c r="AF29" s="130"/>
    </row>
    <row r="30" spans="1:32" ht="16.8" thickBot="1">
      <c r="A30" s="811"/>
      <c r="B30" s="819"/>
      <c r="C30" s="168">
        <f>三菜!N9</f>
        <v>0</v>
      </c>
      <c r="D30" s="194">
        <f>三菜!O9</f>
        <v>0</v>
      </c>
      <c r="E30" s="192">
        <f>三菜!P9</f>
        <v>0</v>
      </c>
      <c r="F30" s="182"/>
      <c r="G30" s="831"/>
      <c r="H30" s="168">
        <f>三菜!N18</f>
        <v>0</v>
      </c>
      <c r="I30" s="168">
        <f>三菜!O18</f>
        <v>0</v>
      </c>
      <c r="J30" s="168">
        <f>三菜!P18</f>
        <v>0</v>
      </c>
      <c r="K30" s="161"/>
      <c r="L30" s="802"/>
      <c r="M30" s="168">
        <f>三菜!N27</f>
        <v>0</v>
      </c>
      <c r="N30" s="168">
        <f>三菜!O27</f>
        <v>0</v>
      </c>
      <c r="O30" s="233">
        <f>三菜!P27</f>
        <v>0</v>
      </c>
      <c r="P30" s="162"/>
      <c r="Q30" s="862"/>
      <c r="R30" s="168">
        <f>三菜!N36</f>
        <v>0</v>
      </c>
      <c r="S30" s="168">
        <f>三菜!O36</f>
        <v>0</v>
      </c>
      <c r="T30" s="233">
        <f>三菜!P36</f>
        <v>0</v>
      </c>
      <c r="U30" s="161"/>
      <c r="V30" s="864"/>
      <c r="W30" s="168">
        <f>三菜!N45</f>
        <v>0</v>
      </c>
      <c r="X30" s="168">
        <f>三菜!O45</f>
        <v>0</v>
      </c>
      <c r="Y30" s="233">
        <f>三菜!P45</f>
        <v>0</v>
      </c>
      <c r="Z30" s="163"/>
      <c r="AA30" s="130"/>
      <c r="AB30" s="130"/>
      <c r="AC30" s="130"/>
      <c r="AD30" s="130"/>
      <c r="AE30" s="130"/>
      <c r="AF30" s="130"/>
    </row>
    <row r="31" spans="1:32" ht="16.5" customHeight="1">
      <c r="A31" s="804" t="s">
        <v>29</v>
      </c>
      <c r="B31" s="817">
        <f>三菜!Q4</f>
        <v>0</v>
      </c>
      <c r="C31" s="137">
        <f>三菜!$Q$4</f>
        <v>0</v>
      </c>
      <c r="D31" s="137"/>
      <c r="E31" s="172"/>
      <c r="F31" s="160"/>
      <c r="G31" s="803" t="str">
        <f>三菜!Q13</f>
        <v>柳丁</v>
      </c>
      <c r="H31" s="132" t="str">
        <f>三菜!$Q$13</f>
        <v>柳丁</v>
      </c>
      <c r="I31" s="133"/>
      <c r="J31" s="191"/>
      <c r="K31" s="145"/>
      <c r="L31" s="798">
        <f>三菜!Q22</f>
        <v>0</v>
      </c>
      <c r="M31" s="132">
        <f>三菜!$Q$22</f>
        <v>0</v>
      </c>
      <c r="N31" s="133"/>
      <c r="O31" s="169"/>
      <c r="P31" s="134"/>
      <c r="Q31" s="823" t="str">
        <f>三菜!Q31</f>
        <v>蕃茄</v>
      </c>
      <c r="R31" s="132" t="str">
        <f>三菜!$Q$31</f>
        <v>蕃茄</v>
      </c>
      <c r="S31" s="133"/>
      <c r="T31" s="169"/>
      <c r="U31" s="145"/>
      <c r="V31" s="823">
        <f>三菜!Q40</f>
        <v>0</v>
      </c>
      <c r="W31" s="132">
        <f>三菜!$Q$40</f>
        <v>0</v>
      </c>
      <c r="X31" s="133"/>
      <c r="Y31" s="169"/>
      <c r="Z31" s="145"/>
      <c r="AA31" s="130"/>
      <c r="AB31" s="130"/>
      <c r="AC31" s="130"/>
      <c r="AD31" s="130"/>
      <c r="AE31" s="130"/>
      <c r="AF31" s="130"/>
    </row>
    <row r="32" spans="1:32" ht="16.8" thickBot="1">
      <c r="A32" s="805"/>
      <c r="B32" s="818"/>
      <c r="C32" s="158"/>
      <c r="D32" s="150"/>
      <c r="E32" s="170"/>
      <c r="F32" s="163"/>
      <c r="G32" s="803"/>
      <c r="H32" s="139"/>
      <c r="I32" s="140"/>
      <c r="J32" s="171"/>
      <c r="K32" s="146"/>
      <c r="L32" s="799"/>
      <c r="M32" s="139"/>
      <c r="N32" s="140"/>
      <c r="O32" s="171"/>
      <c r="P32" s="135"/>
      <c r="Q32" s="824"/>
      <c r="R32" s="139"/>
      <c r="S32" s="140"/>
      <c r="T32" s="171"/>
      <c r="U32" s="146"/>
      <c r="V32" s="824"/>
      <c r="W32" s="139"/>
      <c r="X32" s="140"/>
      <c r="Y32" s="171"/>
      <c r="Z32" s="146"/>
      <c r="AA32" s="131"/>
      <c r="AB32" s="131"/>
      <c r="AC32" s="131"/>
      <c r="AD32" s="131"/>
      <c r="AE32" s="131"/>
      <c r="AF32" s="131"/>
    </row>
    <row r="33" spans="1:32" ht="16.8" thickBot="1">
      <c r="A33" s="164"/>
      <c r="B33" s="794" t="s">
        <v>74</v>
      </c>
      <c r="C33" s="795"/>
      <c r="D33" s="797">
        <f>(D6*F6+D7*F7+D8*F8+D9*F9+D10*F10+D11*F11+D12*F12+D13*F13)+(D14*F14+D15*F15+D16*F16+D17*F17+D18*F18+D19*F19+D20*F20)+(D21*F21+D22*F22+D23*F23+D24*F24+D25*F25)+(D26*F26+D27*F27+D28*F28+D29*F29+D30*F30)+(D31*F31+D32*F32)</f>
        <v>0</v>
      </c>
      <c r="E33" s="785"/>
      <c r="F33" s="822"/>
      <c r="G33" s="796" t="s">
        <v>74</v>
      </c>
      <c r="H33" s="797"/>
      <c r="I33" s="797">
        <f>(I6*K6+I7*K7+I8*K8+I9*K9+I10*K10+I11*K11+I12*K12+I13*K13)+(I14*K14+I15*K15+I16*K16+I17*K17+I18*K18+I19*K19+I20*K20)+(I21*K21+I22*K22+I23*K23+I24*K24+I25*K25)+(I26*K26+I27*K27+I28*K28+I29*K29+I30*K30)+(I31*K31+I32*K32)</f>
        <v>0</v>
      </c>
      <c r="J33" s="785"/>
      <c r="K33" s="822"/>
      <c r="L33" s="795" t="s">
        <v>74</v>
      </c>
      <c r="M33" s="797"/>
      <c r="N33" s="797">
        <f>(N6*P6+N7*P7+N8*P8+N9*P9+N10*P10+N11*P11+N12*P12+N13*P13)+(N14*P14+N15*P15+N16*P16+N17*P17+N18*P18+N19*P19+N20*P20)+(N21*P21+N22*P22+N23*P23+N24*P24+N25*P25)+(N26*P26+N27*P27+N28*P28+N29*P29+N30*P30)+(N31*P31+N32*P32)</f>
        <v>0</v>
      </c>
      <c r="O33" s="785"/>
      <c r="P33" s="822"/>
      <c r="Q33" s="796" t="s">
        <v>74</v>
      </c>
      <c r="R33" s="797"/>
      <c r="S33" s="797">
        <f>(S6*U6+S7*U7+S8*U8+S9*U9+S10*U10+S11*U11+S12*U12+S13*U13)+(S14*U14+S15*U15+S16*U16+S17*U17+S18*U18+S19*U19+S20*U20)+(S21*U21+S22*U22+S23*U23+S24*U24+S25*U25)+(S26*U26+S27*U27+S28*U28+S29*U29+S30*U30)+(S31*U31+S32*U32)</f>
        <v>0</v>
      </c>
      <c r="T33" s="785"/>
      <c r="U33" s="822"/>
      <c r="V33" s="796" t="s">
        <v>74</v>
      </c>
      <c r="W33" s="797"/>
      <c r="X33" s="797">
        <f>(X6*Z6+X7*Z7+X8*Z8+X9*Z9+X10*Z10+X11*Z11+X12*Z12+X13*Z13)+(X14*Z14+X15*Z15+X16*Z16+X17*Z17+X18*Z18+X19*Z19+X20*Z20)+(X21*Z21+X22*Z22+X23*Z23+X24*Z24+X25*Z25)+(X26*Z26+X27*Z27+X28*Z28+X29*Z29+X30*Z30)+(X31*Z31+X32*Z32)</f>
        <v>0</v>
      </c>
      <c r="Y33" s="785"/>
      <c r="Z33" s="822"/>
      <c r="AA33" s="131"/>
      <c r="AB33" s="131"/>
      <c r="AC33" s="131"/>
      <c r="AD33" s="131"/>
      <c r="AE33" s="131"/>
      <c r="AF33" s="131"/>
    </row>
    <row r="34" spans="1:32">
      <c r="A34" s="876" t="s">
        <v>75</v>
      </c>
      <c r="B34" s="788" t="str">
        <f>"熱　量：" &amp;三菜!R11</f>
        <v>熱　量：715大卡</v>
      </c>
      <c r="C34" s="789"/>
      <c r="D34" s="851" t="str">
        <f>"醣　類：" &amp;三菜!R5</f>
        <v>醣　類：73.4 g</v>
      </c>
      <c r="E34" s="852"/>
      <c r="F34" s="853"/>
      <c r="G34" s="788" t="str">
        <f>"熱　量：" &amp;三菜!R20</f>
        <v>熱　量：712大卡</v>
      </c>
      <c r="H34" s="789"/>
      <c r="I34" s="851" t="str">
        <f>"醣　類：" &amp;三菜!R14</f>
        <v>醣　類：79.5 g</v>
      </c>
      <c r="J34" s="852"/>
      <c r="K34" s="853"/>
      <c r="L34" s="788" t="str">
        <f>"熱　量：" &amp;三菜!R29</f>
        <v>熱　量：683大卡</v>
      </c>
      <c r="M34" s="789"/>
      <c r="N34" s="851" t="str">
        <f>"醣　類：" &amp;三菜!R23</f>
        <v>醣　類：83.0 g</v>
      </c>
      <c r="O34" s="852"/>
      <c r="P34" s="853"/>
      <c r="Q34" s="788" t="str">
        <f>"熱　量：" &amp;三菜!R38</f>
        <v>熱　量：669大卡</v>
      </c>
      <c r="R34" s="789"/>
      <c r="S34" s="851" t="str">
        <f>"醣　類：" &amp;三菜!R32</f>
        <v>醣　類：90.6 g</v>
      </c>
      <c r="T34" s="852"/>
      <c r="U34" s="853"/>
      <c r="V34" s="788" t="str">
        <f>"熱　量：" &amp;三菜!R45</f>
        <v>熱　量：23.1 g</v>
      </c>
      <c r="W34" s="789"/>
      <c r="X34" s="851" t="str">
        <f>"醣　類：" &amp;三菜!R41</f>
        <v>醣　類：70.7 g</v>
      </c>
      <c r="Y34" s="852"/>
      <c r="Z34" s="853"/>
      <c r="AA34" s="131"/>
    </row>
    <row r="35" spans="1:32">
      <c r="A35" s="877"/>
      <c r="B35" s="793" t="str">
        <f>"蛋白質：" &amp; 三菜!R9</f>
        <v>蛋白質：32.4 g</v>
      </c>
      <c r="C35" s="789"/>
      <c r="D35" s="790" t="str">
        <f>"脂　肪："&amp;三菜!R7</f>
        <v>脂　肪：32.5 g</v>
      </c>
      <c r="E35" s="791"/>
      <c r="F35" s="792"/>
      <c r="G35" s="793" t="str">
        <f>"蛋白質：" &amp; 三菜!R18</f>
        <v>蛋白質：30.1 g</v>
      </c>
      <c r="H35" s="789"/>
      <c r="I35" s="790" t="str">
        <f>"脂　肪："&amp;三菜!R16</f>
        <v>脂　肪：30.5 g</v>
      </c>
      <c r="J35" s="791"/>
      <c r="K35" s="792"/>
      <c r="L35" s="793" t="str">
        <f>"蛋白質：" &amp; 三菜!R27</f>
        <v>蛋白質：19.7 g</v>
      </c>
      <c r="M35" s="789"/>
      <c r="N35" s="790" t="str">
        <f>"脂　肪："&amp;三菜!R25</f>
        <v>脂　肪：29.8 g</v>
      </c>
      <c r="O35" s="791"/>
      <c r="P35" s="792"/>
      <c r="Q35" s="793" t="str">
        <f>"蛋白質：" &amp; 三菜!R36</f>
        <v>蛋白質：25.1 g</v>
      </c>
      <c r="R35" s="789"/>
      <c r="S35" s="790" t="str">
        <f>"脂　肪："&amp;三菜!R34</f>
        <v>脂　肪：23.5 g</v>
      </c>
      <c r="T35" s="791"/>
      <c r="U35" s="792"/>
      <c r="V35" s="793" t="str">
        <f>"蛋白質：" &amp; 三菜!R47</f>
        <v>蛋白質：581大卡</v>
      </c>
      <c r="W35" s="789"/>
      <c r="X35" s="851" t="str">
        <f>"脂　肪："&amp;三菜!R43</f>
        <v>脂　肪：22.4 g</v>
      </c>
      <c r="Y35" s="852"/>
      <c r="Z35" s="853"/>
      <c r="AA35" s="131"/>
    </row>
    <row r="36" spans="1:32" ht="16.8" thickBot="1">
      <c r="A36" s="878"/>
      <c r="B36" s="880" t="s">
        <v>76</v>
      </c>
      <c r="C36" s="881"/>
      <c r="D36" s="881"/>
      <c r="E36" s="881"/>
      <c r="F36" s="882"/>
      <c r="G36" s="840" t="s">
        <v>76</v>
      </c>
      <c r="H36" s="841"/>
      <c r="I36" s="841"/>
      <c r="J36" s="841"/>
      <c r="K36" s="842"/>
      <c r="L36" s="840" t="s">
        <v>76</v>
      </c>
      <c r="M36" s="841"/>
      <c r="N36" s="841"/>
      <c r="O36" s="841"/>
      <c r="P36" s="842"/>
      <c r="Q36" s="840" t="s">
        <v>76</v>
      </c>
      <c r="R36" s="841"/>
      <c r="S36" s="841"/>
      <c r="T36" s="841"/>
      <c r="U36" s="842"/>
      <c r="V36" s="840" t="s">
        <v>76</v>
      </c>
      <c r="W36" s="841"/>
      <c r="X36" s="841"/>
      <c r="Y36" s="841"/>
      <c r="Z36" s="879"/>
      <c r="AA36" s="131"/>
    </row>
    <row r="37" spans="1:32">
      <c r="A37" s="854"/>
      <c r="B37" s="839"/>
      <c r="C37" s="839"/>
      <c r="D37" s="839"/>
      <c r="E37" s="839"/>
      <c r="F37" s="839"/>
      <c r="G37" s="839"/>
      <c r="H37" s="839"/>
      <c r="I37" s="839"/>
      <c r="J37" s="839"/>
      <c r="K37" s="839"/>
      <c r="L37" s="839"/>
      <c r="M37" s="839"/>
      <c r="N37" s="839"/>
      <c r="O37" s="839"/>
      <c r="P37" s="839"/>
      <c r="Q37" s="839"/>
      <c r="R37" s="839"/>
      <c r="S37" s="839"/>
      <c r="T37" s="839"/>
      <c r="U37" s="839"/>
      <c r="V37" s="839"/>
      <c r="W37" s="839"/>
      <c r="X37" s="839"/>
      <c r="Y37" s="839"/>
      <c r="Z37" s="839"/>
      <c r="AA37" s="148"/>
    </row>
    <row r="38" spans="1:32">
      <c r="B38" s="473" t="s">
        <v>185</v>
      </c>
      <c r="C38" s="473"/>
      <c r="D38" s="773">
        <f>D33+I33+N33+S33+X33</f>
        <v>0</v>
      </c>
      <c r="E38" s="773"/>
      <c r="F38" s="473"/>
      <c r="G38" s="473"/>
      <c r="H38" s="473"/>
    </row>
    <row r="39" spans="1:32">
      <c r="B39" s="473" t="s">
        <v>186</v>
      </c>
      <c r="C39" s="473"/>
      <c r="D39" s="773"/>
      <c r="E39" s="773"/>
      <c r="F39" s="473"/>
      <c r="G39" s="473"/>
      <c r="H39" s="473"/>
    </row>
    <row r="40" spans="1:32">
      <c r="B40" s="473" t="s">
        <v>187</v>
      </c>
      <c r="C40" s="473"/>
      <c r="D40" s="773">
        <f>D38-D39</f>
        <v>0</v>
      </c>
      <c r="E40" s="773"/>
      <c r="F40" s="473"/>
      <c r="G40" s="473"/>
      <c r="H40" s="473"/>
    </row>
  </sheetData>
  <mergeCells count="104">
    <mergeCell ref="V35:W35"/>
    <mergeCell ref="N34:P34"/>
    <mergeCell ref="I34:K34"/>
    <mergeCell ref="V36:Z36"/>
    <mergeCell ref="Q36:U36"/>
    <mergeCell ref="G36:K36"/>
    <mergeCell ref="B34:C34"/>
    <mergeCell ref="V34:W34"/>
    <mergeCell ref="L35:M35"/>
    <mergeCell ref="N35:P35"/>
    <mergeCell ref="S35:U35"/>
    <mergeCell ref="B36:F36"/>
    <mergeCell ref="I33:K33"/>
    <mergeCell ref="S34:U34"/>
    <mergeCell ref="Q34:R34"/>
    <mergeCell ref="G34:H34"/>
    <mergeCell ref="D34:F34"/>
    <mergeCell ref="A1:Z1"/>
    <mergeCell ref="A2:A3"/>
    <mergeCell ref="Q26:Q30"/>
    <mergeCell ref="V26:V30"/>
    <mergeCell ref="A4:A5"/>
    <mergeCell ref="L14:L20"/>
    <mergeCell ref="Z4:Z5"/>
    <mergeCell ref="W4:W5"/>
    <mergeCell ref="S4:T5"/>
    <mergeCell ref="G21:G25"/>
    <mergeCell ref="B14:B20"/>
    <mergeCell ref="V2:Z2"/>
    <mergeCell ref="V3:Z3"/>
    <mergeCell ref="V6:V13"/>
    <mergeCell ref="Q2:U2"/>
    <mergeCell ref="Q3:U3"/>
    <mergeCell ref="A6:A13"/>
    <mergeCell ref="A34:A36"/>
    <mergeCell ref="B35:C35"/>
    <mergeCell ref="V31:V32"/>
    <mergeCell ref="Q31:Q32"/>
    <mergeCell ref="G6:G13"/>
    <mergeCell ref="G26:G30"/>
    <mergeCell ref="G14:G19"/>
    <mergeCell ref="V14:V20"/>
    <mergeCell ref="Q14:Q20"/>
    <mergeCell ref="V37:Z37"/>
    <mergeCell ref="L36:P36"/>
    <mergeCell ref="S33:U33"/>
    <mergeCell ref="V33:W33"/>
    <mergeCell ref="X33:Z33"/>
    <mergeCell ref="Q6:Q13"/>
    <mergeCell ref="L21:L25"/>
    <mergeCell ref="Q21:Q25"/>
    <mergeCell ref="V21:V25"/>
    <mergeCell ref="L6:L13"/>
    <mergeCell ref="X35:Z35"/>
    <mergeCell ref="N33:P33"/>
    <mergeCell ref="X34:Z34"/>
    <mergeCell ref="Q35:R35"/>
    <mergeCell ref="Q33:R33"/>
    <mergeCell ref="L33:M33"/>
    <mergeCell ref="A37:U37"/>
    <mergeCell ref="U4:U5"/>
    <mergeCell ref="R4:R5"/>
    <mergeCell ref="V4:V5"/>
    <mergeCell ref="Q4:Q5"/>
    <mergeCell ref="X4:Y5"/>
    <mergeCell ref="F4:F5"/>
    <mergeCell ref="C4:C5"/>
    <mergeCell ref="M4:M5"/>
    <mergeCell ref="N4:O5"/>
    <mergeCell ref="A31:A32"/>
    <mergeCell ref="B6:B13"/>
    <mergeCell ref="A26:A30"/>
    <mergeCell ref="A14:A20"/>
    <mergeCell ref="A21:A25"/>
    <mergeCell ref="B26:B30"/>
    <mergeCell ref="B21:B25"/>
    <mergeCell ref="B4:B5"/>
    <mergeCell ref="D38:E38"/>
    <mergeCell ref="D33:F33"/>
    <mergeCell ref="B31:B32"/>
    <mergeCell ref="D39:E39"/>
    <mergeCell ref="D40:E40"/>
    <mergeCell ref="L2:P2"/>
    <mergeCell ref="L3:P3"/>
    <mergeCell ref="P4:P5"/>
    <mergeCell ref="G2:K2"/>
    <mergeCell ref="G3:K3"/>
    <mergeCell ref="B2:F2"/>
    <mergeCell ref="B3:F3"/>
    <mergeCell ref="L4:L5"/>
    <mergeCell ref="I4:J5"/>
    <mergeCell ref="H4:H5"/>
    <mergeCell ref="D4:E5"/>
    <mergeCell ref="K4:K5"/>
    <mergeCell ref="G4:G5"/>
    <mergeCell ref="L34:M34"/>
    <mergeCell ref="D35:F35"/>
    <mergeCell ref="G35:H35"/>
    <mergeCell ref="I35:K35"/>
    <mergeCell ref="B33:C33"/>
    <mergeCell ref="G33:H33"/>
    <mergeCell ref="L31:L32"/>
    <mergeCell ref="L26:L30"/>
    <mergeCell ref="G31:G32"/>
  </mergeCells>
  <phoneticPr fontId="3" type="noConversion"/>
  <pageMargins left="0.34" right="0.25" top="0.34" bottom="0.34" header="0.31496062992125984" footer="0.31496062992125984"/>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view="pageBreakPreview" topLeftCell="A97" zoomScale="60" zoomScaleNormal="100" workbookViewId="0">
      <selection activeCell="P113" sqref="P113"/>
    </sheetView>
  </sheetViews>
  <sheetFormatPr defaultRowHeight="16.2"/>
  <cols>
    <col min="2" max="2" width="15.6640625" customWidth="1"/>
    <col min="3" max="4" width="8.109375" customWidth="1"/>
    <col min="5" max="5" width="15.6640625" customWidth="1"/>
    <col min="6" max="7" width="8.109375" customWidth="1"/>
    <col min="8" max="8" width="15.6640625" customWidth="1"/>
    <col min="9" max="10" width="8.109375" customWidth="1"/>
    <col min="11" max="11" width="15.6640625" customWidth="1"/>
    <col min="12" max="13" width="8.109375" customWidth="1"/>
    <col min="15" max="15" width="8.6640625" customWidth="1"/>
  </cols>
  <sheetData>
    <row r="1" spans="1:13" ht="22.2">
      <c r="A1" s="887" t="str">
        <f>三菜!$B$1</f>
        <v>D19-6 嘉義縣六腳鄉六嘉國中 109學年度第1學期第14週午餐午餐食譜設計</v>
      </c>
      <c r="B1" s="887"/>
      <c r="C1" s="887"/>
      <c r="D1" s="887"/>
      <c r="E1" s="887"/>
      <c r="F1" s="887"/>
      <c r="G1" s="887"/>
      <c r="H1" s="887"/>
      <c r="I1" s="887"/>
      <c r="J1" s="887"/>
      <c r="K1" s="471" t="s">
        <v>165</v>
      </c>
      <c r="L1" s="471" t="str">
        <f>三菜!B4&amp;三菜!B5&amp;三菜!B6&amp;三菜!B7</f>
        <v>11月30日</v>
      </c>
      <c r="M1" s="471"/>
    </row>
    <row r="2" spans="1:13" ht="22.8" thickBot="1">
      <c r="A2" s="904" t="s">
        <v>190</v>
      </c>
      <c r="B2" s="905"/>
      <c r="C2" s="905"/>
      <c r="D2" s="905"/>
      <c r="E2" s="905"/>
      <c r="F2" s="905"/>
      <c r="G2" s="905"/>
      <c r="H2" s="905"/>
      <c r="I2" s="905"/>
      <c r="J2" s="905"/>
      <c r="K2" s="905"/>
      <c r="L2" s="905"/>
      <c r="M2" s="905"/>
    </row>
    <row r="3" spans="1:13" ht="16.8" thickBot="1">
      <c r="A3" s="888" t="s">
        <v>166</v>
      </c>
      <c r="B3" s="884" t="s">
        <v>21</v>
      </c>
      <c r="C3" s="885"/>
      <c r="D3" s="886"/>
      <c r="E3" s="884" t="s">
        <v>26</v>
      </c>
      <c r="F3" s="885"/>
      <c r="G3" s="886"/>
      <c r="H3" s="884" t="s">
        <v>57</v>
      </c>
      <c r="I3" s="885"/>
      <c r="J3" s="886"/>
      <c r="K3" s="884" t="s">
        <v>28</v>
      </c>
      <c r="L3" s="885"/>
      <c r="M3" s="886"/>
    </row>
    <row r="4" spans="1:13" ht="16.8" thickBot="1">
      <c r="A4" s="889"/>
      <c r="B4" s="884" t="str">
        <f>三菜!E4</f>
        <v>沙茶雞翅</v>
      </c>
      <c r="C4" s="885"/>
      <c r="D4" s="886"/>
      <c r="E4" s="884" t="str">
        <f>三菜!H4</f>
        <v>食神滷味</v>
      </c>
      <c r="F4" s="885"/>
      <c r="G4" s="886"/>
      <c r="H4" s="884" t="str">
        <f>三菜!K4</f>
        <v>炒油菜</v>
      </c>
      <c r="I4" s="885"/>
      <c r="J4" s="886"/>
      <c r="K4" s="884" t="str">
        <f>三菜!N4</f>
        <v>玉米蛋花濃湯</v>
      </c>
      <c r="L4" s="885"/>
      <c r="M4" s="886"/>
    </row>
    <row r="5" spans="1:13">
      <c r="A5" s="890" t="s">
        <v>177</v>
      </c>
      <c r="B5" s="468" t="s">
        <v>44</v>
      </c>
      <c r="C5" s="468" t="s">
        <v>167</v>
      </c>
      <c r="D5" s="468" t="s">
        <v>168</v>
      </c>
      <c r="E5" s="468" t="s">
        <v>44</v>
      </c>
      <c r="F5" s="468" t="s">
        <v>167</v>
      </c>
      <c r="G5" s="468" t="s">
        <v>168</v>
      </c>
      <c r="H5" s="468" t="s">
        <v>39</v>
      </c>
      <c r="I5" s="468" t="s">
        <v>167</v>
      </c>
      <c r="J5" s="468" t="s">
        <v>168</v>
      </c>
      <c r="K5" s="468" t="s">
        <v>44</v>
      </c>
      <c r="L5" s="468" t="s">
        <v>167</v>
      </c>
      <c r="M5" s="468" t="s">
        <v>168</v>
      </c>
    </row>
    <row r="6" spans="1:13" ht="16.8" thickBot="1">
      <c r="A6" s="891"/>
      <c r="B6" s="469" t="s">
        <v>169</v>
      </c>
      <c r="C6" s="469" t="s">
        <v>170</v>
      </c>
      <c r="D6" s="469" t="s">
        <v>171</v>
      </c>
      <c r="E6" s="469" t="s">
        <v>169</v>
      </c>
      <c r="F6" s="469" t="s">
        <v>170</v>
      </c>
      <c r="G6" s="469" t="s">
        <v>171</v>
      </c>
      <c r="H6" s="469" t="s">
        <v>169</v>
      </c>
      <c r="I6" s="469" t="s">
        <v>170</v>
      </c>
      <c r="J6" s="469" t="s">
        <v>171</v>
      </c>
      <c r="K6" s="469" t="s">
        <v>169</v>
      </c>
      <c r="L6" s="469" t="s">
        <v>170</v>
      </c>
      <c r="M6" s="469" t="s">
        <v>171</v>
      </c>
    </row>
    <row r="7" spans="1:13" ht="17.25" customHeight="1" thickBot="1">
      <c r="A7" s="891"/>
      <c r="B7" s="470" t="str">
        <f>三菜!E5</f>
        <v>三節翅**CAS</v>
      </c>
      <c r="C7" s="469" t="str">
        <f>三菜!F5&amp;三菜!G5</f>
        <v>234支</v>
      </c>
      <c r="D7" s="469"/>
      <c r="E7" s="470" t="str">
        <f>三菜!H5</f>
        <v>白蘿蔔中丁</v>
      </c>
      <c r="F7" s="469" t="str">
        <f>三菜!I5&amp;三菜!J5</f>
        <v>11Kg</v>
      </c>
      <c r="G7" s="469"/>
      <c r="H7" s="470" t="str">
        <f>三菜!K5</f>
        <v>油菜(切)</v>
      </c>
      <c r="I7" s="469" t="str">
        <f>三菜!L5&amp;三菜!M5</f>
        <v>17Kg</v>
      </c>
      <c r="J7" s="469"/>
      <c r="K7" s="470" t="str">
        <f>三菜!N5</f>
        <v>蛋(10粒/盒/約0.6k)</v>
      </c>
      <c r="L7" s="469" t="str">
        <f>三菜!O5&amp;三菜!P5</f>
        <v>5盒</v>
      </c>
      <c r="M7" s="469"/>
    </row>
    <row r="8" spans="1:13" ht="17.25" customHeight="1" thickBot="1">
      <c r="A8" s="891"/>
      <c r="B8" s="470">
        <f>三菜!E6</f>
        <v>0</v>
      </c>
      <c r="C8" s="469" t="str">
        <f>三菜!F6&amp;三菜!G6</f>
        <v/>
      </c>
      <c r="D8" s="469"/>
      <c r="E8" s="470" t="str">
        <f>三菜!H6</f>
        <v>紅蘿蔔中丁</v>
      </c>
      <c r="F8" s="469" t="str">
        <f>三菜!I6&amp;三菜!J6</f>
        <v>3Kg</v>
      </c>
      <c r="G8" s="469"/>
      <c r="H8" s="470" t="str">
        <f>三菜!K6</f>
        <v>薑絲</v>
      </c>
      <c r="I8" s="469" t="str">
        <f>三菜!L6&amp;三菜!M6</f>
        <v>0.2Kg</v>
      </c>
      <c r="J8" s="469"/>
      <c r="K8" s="470" t="str">
        <f>三菜!N6</f>
        <v>玉米粒</v>
      </c>
      <c r="L8" s="469" t="str">
        <f>三菜!O6&amp;三菜!P6</f>
        <v>3Kg</v>
      </c>
      <c r="M8" s="469"/>
    </row>
    <row r="9" spans="1:13" ht="17.25" customHeight="1" thickBot="1">
      <c r="A9" s="891"/>
      <c r="B9" s="470">
        <f>三菜!E7</f>
        <v>0</v>
      </c>
      <c r="C9" s="469" t="str">
        <f>三菜!F7&amp;三菜!G7</f>
        <v/>
      </c>
      <c r="D9" s="469"/>
      <c r="E9" s="470" t="str">
        <f>三菜!H7</f>
        <v>手工肉羹</v>
      </c>
      <c r="F9" s="469" t="str">
        <f>三菜!I7&amp;三菜!J7</f>
        <v>2Kg</v>
      </c>
      <c r="G9" s="469"/>
      <c r="H9" s="470">
        <f>三菜!K7</f>
        <v>0</v>
      </c>
      <c r="I9" s="469" t="str">
        <f>三菜!L7&amp;三菜!M7</f>
        <v/>
      </c>
      <c r="J9" s="469"/>
      <c r="K9" s="470" t="str">
        <f>三菜!N7</f>
        <v>豬大骨*溫</v>
      </c>
      <c r="L9" s="469" t="str">
        <f>三菜!O7&amp;三菜!P7</f>
        <v>2Kg</v>
      </c>
      <c r="M9" s="469"/>
    </row>
    <row r="10" spans="1:13" ht="17.25" customHeight="1" thickBot="1">
      <c r="A10" s="891"/>
      <c r="B10" s="470">
        <f>三菜!E8</f>
        <v>0</v>
      </c>
      <c r="C10" s="469" t="str">
        <f>三菜!F8&amp;三菜!G8</f>
        <v/>
      </c>
      <c r="D10" s="469"/>
      <c r="E10" s="470" t="str">
        <f>三菜!H8</f>
        <v>豆干切角</v>
      </c>
      <c r="F10" s="469" t="str">
        <f>三菜!I8&amp;三菜!J8</f>
        <v>2Kg</v>
      </c>
      <c r="G10" s="469"/>
      <c r="H10" s="470">
        <f>三菜!K8</f>
        <v>0</v>
      </c>
      <c r="I10" s="469" t="str">
        <f>三菜!L8&amp;三菜!M8</f>
        <v/>
      </c>
      <c r="J10" s="469"/>
      <c r="K10" s="470">
        <f>三菜!N8</f>
        <v>0</v>
      </c>
      <c r="L10" s="469" t="str">
        <f>三菜!O8&amp;三菜!P8</f>
        <v/>
      </c>
      <c r="M10" s="469"/>
    </row>
    <row r="11" spans="1:13" ht="17.25" customHeight="1" thickBot="1">
      <c r="A11" s="891"/>
      <c r="B11" s="470">
        <f>三菜!E9</f>
        <v>0</v>
      </c>
      <c r="C11" s="469" t="str">
        <f>三菜!F9&amp;三菜!G9</f>
        <v/>
      </c>
      <c r="D11" s="469"/>
      <c r="E11" s="470" t="str">
        <f>三菜!H9</f>
        <v>海帶結</v>
      </c>
      <c r="F11" s="469" t="str">
        <f>三菜!I9&amp;三菜!J9</f>
        <v>1Kg</v>
      </c>
      <c r="G11" s="469"/>
      <c r="H11" s="470">
        <f>三菜!K9</f>
        <v>0</v>
      </c>
      <c r="I11" s="469" t="str">
        <f>三菜!L9&amp;三菜!M9</f>
        <v/>
      </c>
      <c r="J11" s="469"/>
      <c r="K11" s="470">
        <f>三菜!N9</f>
        <v>0</v>
      </c>
      <c r="L11" s="469" t="str">
        <f>三菜!O9&amp;三菜!P9</f>
        <v/>
      </c>
      <c r="M11" s="469"/>
    </row>
    <row r="12" spans="1:13" ht="17.25" customHeight="1" thickBot="1">
      <c r="A12" s="891"/>
      <c r="B12" s="470">
        <f>三菜!E10</f>
        <v>0</v>
      </c>
      <c r="C12" s="469" t="str">
        <f>三菜!F10&amp;三菜!G10</f>
        <v/>
      </c>
      <c r="D12" s="469"/>
      <c r="E12" s="470" t="str">
        <f>三菜!H10</f>
        <v>薑片</v>
      </c>
      <c r="F12" s="469" t="str">
        <f>三菜!I10&amp;三菜!J10</f>
        <v>0.3Kg</v>
      </c>
      <c r="G12" s="469"/>
      <c r="H12" s="470">
        <f>三菜!K10</f>
        <v>0</v>
      </c>
      <c r="I12" s="469" t="str">
        <f>三菜!L10&amp;三菜!M10</f>
        <v/>
      </c>
      <c r="J12" s="469"/>
      <c r="K12" s="470">
        <f>三菜!N10</f>
        <v>0</v>
      </c>
      <c r="L12" s="469" t="str">
        <f>三菜!O10&amp;三菜!P10</f>
        <v/>
      </c>
      <c r="M12" s="469"/>
    </row>
    <row r="13" spans="1:13" ht="17.25" customHeight="1" thickBot="1">
      <c r="A13" s="891"/>
      <c r="B13" s="470">
        <f>三菜!E11</f>
        <v>0</v>
      </c>
      <c r="C13" s="469" t="str">
        <f>三菜!F11&amp;三菜!G11</f>
        <v/>
      </c>
      <c r="D13" s="469"/>
      <c r="E13" s="470">
        <f>三菜!H11</f>
        <v>0</v>
      </c>
      <c r="F13" s="469" t="str">
        <f>三菜!I11&amp;三菜!J11</f>
        <v/>
      </c>
      <c r="G13" s="469"/>
      <c r="H13" s="470">
        <f>三菜!K11</f>
        <v>0</v>
      </c>
      <c r="I13" s="469" t="str">
        <f>三菜!L11&amp;三菜!M11</f>
        <v/>
      </c>
      <c r="J13" s="469"/>
      <c r="K13" s="470">
        <f>三菜!N11</f>
        <v>0</v>
      </c>
      <c r="L13" s="469" t="str">
        <f>三菜!O11&amp;三菜!P11</f>
        <v/>
      </c>
      <c r="M13" s="469"/>
    </row>
    <row r="14" spans="1:13" ht="17.25" customHeight="1" thickBot="1">
      <c r="A14" s="892"/>
      <c r="B14" s="470">
        <f>三菜!E12</f>
        <v>0</v>
      </c>
      <c r="C14" s="469" t="str">
        <f>三菜!F12&amp;三菜!G12</f>
        <v/>
      </c>
      <c r="D14" s="469"/>
      <c r="E14" s="470">
        <f>三菜!H12</f>
        <v>0</v>
      </c>
      <c r="F14" s="469" t="str">
        <f>三菜!I12&amp;三菜!J12</f>
        <v/>
      </c>
      <c r="G14" s="469"/>
      <c r="H14" s="470">
        <f>三菜!K12</f>
        <v>0</v>
      </c>
      <c r="I14" s="469" t="str">
        <f>三菜!L12&amp;三菜!M12</f>
        <v/>
      </c>
      <c r="J14" s="469"/>
      <c r="K14" s="470">
        <f>三菜!N12</f>
        <v>0</v>
      </c>
      <c r="L14" s="469" t="str">
        <f>三菜!O12&amp;三菜!P12</f>
        <v/>
      </c>
      <c r="M14" s="469"/>
    </row>
    <row r="15" spans="1:13">
      <c r="A15" s="888" t="s">
        <v>75</v>
      </c>
      <c r="B15" s="893"/>
      <c r="C15" s="894"/>
      <c r="D15" s="895"/>
      <c r="E15" s="893"/>
      <c r="F15" s="894"/>
      <c r="G15" s="895"/>
      <c r="H15" s="893"/>
      <c r="I15" s="894"/>
      <c r="J15" s="895"/>
      <c r="K15" s="893"/>
      <c r="L15" s="894"/>
      <c r="M15" s="895"/>
    </row>
    <row r="16" spans="1:13" ht="16.8" thickBot="1">
      <c r="A16" s="889"/>
      <c r="B16" s="896"/>
      <c r="C16" s="897"/>
      <c r="D16" s="898"/>
      <c r="E16" s="896"/>
      <c r="F16" s="897"/>
      <c r="G16" s="898"/>
      <c r="H16" s="896"/>
      <c r="I16" s="897"/>
      <c r="J16" s="898"/>
      <c r="K16" s="896"/>
      <c r="L16" s="897"/>
      <c r="M16" s="898"/>
    </row>
    <row r="17" spans="1:13">
      <c r="A17" s="888" t="s">
        <v>172</v>
      </c>
      <c r="B17" s="893"/>
      <c r="C17" s="894"/>
      <c r="D17" s="895"/>
      <c r="E17" s="893"/>
      <c r="F17" s="894"/>
      <c r="G17" s="895"/>
      <c r="H17" s="893"/>
      <c r="I17" s="894"/>
      <c r="J17" s="895"/>
      <c r="K17" s="893"/>
      <c r="L17" s="894"/>
      <c r="M17" s="895"/>
    </row>
    <row r="18" spans="1:13">
      <c r="A18" s="899"/>
      <c r="B18" s="900"/>
      <c r="C18" s="901"/>
      <c r="D18" s="902"/>
      <c r="E18" s="900"/>
      <c r="F18" s="901"/>
      <c r="G18" s="902"/>
      <c r="H18" s="900"/>
      <c r="I18" s="901"/>
      <c r="J18" s="902"/>
      <c r="K18" s="900"/>
      <c r="L18" s="901"/>
      <c r="M18" s="902"/>
    </row>
    <row r="19" spans="1:13">
      <c r="A19" s="899"/>
      <c r="B19" s="900"/>
      <c r="C19" s="901"/>
      <c r="D19" s="902"/>
      <c r="E19" s="900"/>
      <c r="F19" s="901"/>
      <c r="G19" s="902"/>
      <c r="H19" s="900"/>
      <c r="I19" s="901"/>
      <c r="J19" s="902"/>
      <c r="K19" s="900"/>
      <c r="L19" s="901"/>
      <c r="M19" s="902"/>
    </row>
    <row r="20" spans="1:13">
      <c r="A20" s="899"/>
      <c r="B20" s="900"/>
      <c r="C20" s="901"/>
      <c r="D20" s="902"/>
      <c r="E20" s="900"/>
      <c r="F20" s="901"/>
      <c r="G20" s="902"/>
      <c r="H20" s="900"/>
      <c r="I20" s="901"/>
      <c r="J20" s="902"/>
      <c r="K20" s="900"/>
      <c r="L20" s="901"/>
      <c r="M20" s="902"/>
    </row>
    <row r="21" spans="1:13">
      <c r="A21" s="899"/>
      <c r="B21" s="900"/>
      <c r="C21" s="901"/>
      <c r="D21" s="902"/>
      <c r="E21" s="900"/>
      <c r="F21" s="901"/>
      <c r="G21" s="902"/>
      <c r="H21" s="900"/>
      <c r="I21" s="901"/>
      <c r="J21" s="902"/>
      <c r="K21" s="900"/>
      <c r="L21" s="901"/>
      <c r="M21" s="902"/>
    </row>
    <row r="22" spans="1:13">
      <c r="A22" s="899"/>
      <c r="B22" s="900"/>
      <c r="C22" s="901"/>
      <c r="D22" s="902"/>
      <c r="E22" s="900"/>
      <c r="F22" s="901"/>
      <c r="G22" s="902"/>
      <c r="H22" s="900"/>
      <c r="I22" s="901"/>
      <c r="J22" s="902"/>
      <c r="K22" s="900"/>
      <c r="L22" s="901"/>
      <c r="M22" s="902"/>
    </row>
    <row r="23" spans="1:13">
      <c r="A23" s="899"/>
      <c r="B23" s="900"/>
      <c r="C23" s="901"/>
      <c r="D23" s="902"/>
      <c r="E23" s="900"/>
      <c r="F23" s="901"/>
      <c r="G23" s="902"/>
      <c r="H23" s="900"/>
      <c r="I23" s="901"/>
      <c r="J23" s="902"/>
      <c r="K23" s="900"/>
      <c r="L23" s="901"/>
      <c r="M23" s="902"/>
    </row>
    <row r="24" spans="1:13">
      <c r="A24" s="899"/>
      <c r="B24" s="900"/>
      <c r="C24" s="901"/>
      <c r="D24" s="902"/>
      <c r="E24" s="900"/>
      <c r="F24" s="901"/>
      <c r="G24" s="902"/>
      <c r="H24" s="900"/>
      <c r="I24" s="901"/>
      <c r="J24" s="902"/>
      <c r="K24" s="900"/>
      <c r="L24" s="901"/>
      <c r="M24" s="902"/>
    </row>
    <row r="25" spans="1:13">
      <c r="A25" s="899"/>
      <c r="B25" s="900"/>
      <c r="C25" s="903"/>
      <c r="D25" s="902"/>
      <c r="E25" s="900"/>
      <c r="F25" s="903"/>
      <c r="G25" s="902"/>
      <c r="H25" s="900"/>
      <c r="I25" s="903"/>
      <c r="J25" s="902"/>
      <c r="K25" s="900"/>
      <c r="L25" s="903"/>
      <c r="M25" s="902"/>
    </row>
    <row r="26" spans="1:13">
      <c r="A26" s="899"/>
      <c r="B26" s="900"/>
      <c r="C26" s="903"/>
      <c r="D26" s="902"/>
      <c r="E26" s="900"/>
      <c r="F26" s="903"/>
      <c r="G26" s="902"/>
      <c r="H26" s="900"/>
      <c r="I26" s="903"/>
      <c r="J26" s="902"/>
      <c r="K26" s="900"/>
      <c r="L26" s="903"/>
      <c r="M26" s="902"/>
    </row>
    <row r="27" spans="1:13" ht="16.8" thickBot="1">
      <c r="A27" s="889"/>
      <c r="B27" s="896"/>
      <c r="C27" s="897"/>
      <c r="D27" s="898"/>
      <c r="E27" s="896"/>
      <c r="F27" s="897"/>
      <c r="G27" s="898"/>
      <c r="H27" s="896"/>
      <c r="I27" s="897"/>
      <c r="J27" s="898"/>
      <c r="K27" s="896"/>
      <c r="L27" s="897"/>
      <c r="M27" s="898"/>
    </row>
    <row r="28" spans="1:13">
      <c r="A28" s="13" t="s">
        <v>173</v>
      </c>
      <c r="B28" s="13"/>
      <c r="C28" s="13" t="s">
        <v>175</v>
      </c>
      <c r="D28" s="13"/>
      <c r="E28" s="13" t="s">
        <v>164</v>
      </c>
      <c r="F28" s="13"/>
      <c r="G28" s="13" t="s">
        <v>189</v>
      </c>
      <c r="H28" s="13"/>
      <c r="I28" s="13"/>
      <c r="J28" s="13"/>
      <c r="K28" s="13" t="s">
        <v>174</v>
      </c>
      <c r="L28" s="13"/>
      <c r="M28" s="13"/>
    </row>
    <row r="29" spans="1:13">
      <c r="A29" s="883" t="s">
        <v>188</v>
      </c>
      <c r="B29" s="883"/>
      <c r="C29" s="883"/>
      <c r="D29" s="883"/>
      <c r="E29" s="883"/>
      <c r="F29" s="883"/>
      <c r="G29" s="883"/>
      <c r="H29" s="883"/>
      <c r="I29" s="883"/>
      <c r="J29" s="883"/>
      <c r="K29" s="883"/>
      <c r="L29" s="883"/>
      <c r="M29" s="883"/>
    </row>
    <row r="30" spans="1:13" ht="22.2">
      <c r="A30" s="887" t="str">
        <f>三菜!$B$1</f>
        <v>D19-6 嘉義縣六腳鄉六嘉國中 109學年度第1學期第14週午餐午餐食譜設計</v>
      </c>
      <c r="B30" s="887"/>
      <c r="C30" s="887"/>
      <c r="D30" s="887"/>
      <c r="E30" s="887"/>
      <c r="F30" s="887"/>
      <c r="G30" s="887"/>
      <c r="H30" s="887"/>
      <c r="I30" s="887"/>
      <c r="J30" s="887"/>
      <c r="K30" s="471" t="s">
        <v>165</v>
      </c>
      <c r="L30" s="471" t="str">
        <f>三菜!B13&amp;三菜!B14&amp;三菜!B15&amp;三菜!B16</f>
        <v>12月1日</v>
      </c>
      <c r="M30" s="471"/>
    </row>
    <row r="31" spans="1:13" ht="22.8" thickBot="1">
      <c r="A31" s="904" t="s">
        <v>190</v>
      </c>
      <c r="B31" s="905"/>
      <c r="C31" s="905"/>
      <c r="D31" s="905"/>
      <c r="E31" s="905"/>
      <c r="F31" s="905"/>
      <c r="G31" s="905"/>
      <c r="H31" s="905"/>
      <c r="I31" s="905"/>
      <c r="J31" s="905"/>
      <c r="K31" s="905"/>
      <c r="L31" s="905"/>
      <c r="M31" s="905"/>
    </row>
    <row r="32" spans="1:13" ht="16.8" thickBot="1">
      <c r="A32" s="888" t="s">
        <v>166</v>
      </c>
      <c r="B32" s="884" t="s">
        <v>21</v>
      </c>
      <c r="C32" s="885"/>
      <c r="D32" s="886"/>
      <c r="E32" s="884" t="s">
        <v>26</v>
      </c>
      <c r="F32" s="885"/>
      <c r="G32" s="886"/>
      <c r="H32" s="884" t="s">
        <v>57</v>
      </c>
      <c r="I32" s="885"/>
      <c r="J32" s="886"/>
      <c r="K32" s="884" t="s">
        <v>28</v>
      </c>
      <c r="L32" s="885"/>
      <c r="M32" s="886"/>
    </row>
    <row r="33" spans="1:13" ht="16.8" thickBot="1">
      <c r="A33" s="889"/>
      <c r="B33" s="884" t="str">
        <f>三菜!E13</f>
        <v>滷肉飯</v>
      </c>
      <c r="C33" s="885"/>
      <c r="D33" s="886"/>
      <c r="E33" s="884" t="str">
        <f>三菜!H13</f>
        <v>海帶拌三絲</v>
      </c>
      <c r="F33" s="885"/>
      <c r="G33" s="886"/>
      <c r="H33" s="884" t="str">
        <f>三菜!K13</f>
        <v>炒高麗菜</v>
      </c>
      <c r="I33" s="885"/>
      <c r="J33" s="886"/>
      <c r="K33" s="884" t="str">
        <f>三菜!N13</f>
        <v>榨菜肉絲湯</v>
      </c>
      <c r="L33" s="885"/>
      <c r="M33" s="886"/>
    </row>
    <row r="34" spans="1:13">
      <c r="A34" s="890" t="s">
        <v>177</v>
      </c>
      <c r="B34" s="468" t="s">
        <v>44</v>
      </c>
      <c r="C34" s="468" t="s">
        <v>167</v>
      </c>
      <c r="D34" s="468" t="s">
        <v>168</v>
      </c>
      <c r="E34" s="468" t="s">
        <v>39</v>
      </c>
      <c r="F34" s="468" t="s">
        <v>167</v>
      </c>
      <c r="G34" s="468" t="s">
        <v>176</v>
      </c>
      <c r="H34" s="468" t="s">
        <v>39</v>
      </c>
      <c r="I34" s="468" t="s">
        <v>167</v>
      </c>
      <c r="J34" s="468" t="s">
        <v>168</v>
      </c>
      <c r="K34" s="468" t="s">
        <v>44</v>
      </c>
      <c r="L34" s="468" t="s">
        <v>167</v>
      </c>
      <c r="M34" s="468" t="s">
        <v>168</v>
      </c>
    </row>
    <row r="35" spans="1:13" ht="16.8" thickBot="1">
      <c r="A35" s="891"/>
      <c r="B35" s="469" t="s">
        <v>169</v>
      </c>
      <c r="C35" s="469" t="s">
        <v>170</v>
      </c>
      <c r="D35" s="469" t="s">
        <v>171</v>
      </c>
      <c r="E35" s="469" t="s">
        <v>169</v>
      </c>
      <c r="F35" s="469" t="s">
        <v>170</v>
      </c>
      <c r="G35" s="469" t="s">
        <v>171</v>
      </c>
      <c r="H35" s="469" t="s">
        <v>169</v>
      </c>
      <c r="I35" s="469" t="s">
        <v>170</v>
      </c>
      <c r="J35" s="469" t="s">
        <v>171</v>
      </c>
      <c r="K35" s="469" t="s">
        <v>169</v>
      </c>
      <c r="L35" s="469" t="s">
        <v>170</v>
      </c>
      <c r="M35" s="469" t="s">
        <v>171</v>
      </c>
    </row>
    <row r="36" spans="1:13" ht="17.25" customHeight="1" thickBot="1">
      <c r="A36" s="891"/>
      <c r="B36" s="470" t="str">
        <f>三菜!E14</f>
        <v>粗絞肉*溫</v>
      </c>
      <c r="C36" s="469" t="str">
        <f>三菜!F14&amp;三菜!G14</f>
        <v>14Kg</v>
      </c>
      <c r="D36" s="469"/>
      <c r="E36" s="470" t="str">
        <f>三菜!H14</f>
        <v>海帶絲(切)</v>
      </c>
      <c r="F36" s="469" t="str">
        <f>三菜!I14&amp;三菜!J14</f>
        <v>8Kg</v>
      </c>
      <c r="G36" s="469"/>
      <c r="H36" s="470" t="str">
        <f>三菜!K14</f>
        <v>高麗菜(切片)</v>
      </c>
      <c r="I36" s="469" t="str">
        <f>三菜!L14&amp;三菜!M14</f>
        <v>17Kg</v>
      </c>
      <c r="J36" s="469"/>
      <c r="K36" s="470" t="str">
        <f>三菜!N14</f>
        <v>榨菜絲</v>
      </c>
      <c r="L36" s="469" t="str">
        <f>三菜!O14&amp;三菜!P14</f>
        <v>6Kg</v>
      </c>
      <c r="M36" s="469"/>
    </row>
    <row r="37" spans="1:13" ht="17.25" customHeight="1" thickBot="1">
      <c r="A37" s="891"/>
      <c r="B37" s="470" t="str">
        <f>三菜!E15</f>
        <v>洋蔥小丁</v>
      </c>
      <c r="C37" s="469" t="str">
        <f>三菜!F15&amp;三菜!G15</f>
        <v>3Kg</v>
      </c>
      <c r="D37" s="469"/>
      <c r="E37" s="470" t="str">
        <f>三菜!H15</f>
        <v>豆干絲</v>
      </c>
      <c r="F37" s="469" t="str">
        <f>三菜!I15&amp;三菜!J15</f>
        <v>3Kg</v>
      </c>
      <c r="G37" s="469"/>
      <c r="H37" s="470" t="str">
        <f>三菜!K15</f>
        <v>蒜末</v>
      </c>
      <c r="I37" s="469" t="str">
        <f>三菜!L15&amp;三菜!M15</f>
        <v>0.2Kg</v>
      </c>
      <c r="J37" s="469"/>
      <c r="K37" s="470" t="str">
        <f>三菜!N15</f>
        <v>肉絲*溫</v>
      </c>
      <c r="L37" s="469" t="str">
        <f>三菜!O15&amp;三菜!P15</f>
        <v>2Kg</v>
      </c>
      <c r="M37" s="469"/>
    </row>
    <row r="38" spans="1:13" ht="17.25" customHeight="1" thickBot="1">
      <c r="A38" s="891"/>
      <c r="B38" s="470" t="str">
        <f>三菜!E16</f>
        <v>碎瓜</v>
      </c>
      <c r="C38" s="469" t="str">
        <f>三菜!F16&amp;三菜!G16</f>
        <v>2Kg</v>
      </c>
      <c r="D38" s="469"/>
      <c r="E38" s="470" t="str">
        <f>三菜!H16</f>
        <v>紅蘿蔔絲</v>
      </c>
      <c r="F38" s="469" t="str">
        <f>三菜!I16&amp;三菜!J16</f>
        <v>2Kg</v>
      </c>
      <c r="G38" s="469"/>
      <c r="H38" s="470">
        <f>三菜!K16</f>
        <v>0</v>
      </c>
      <c r="I38" s="469" t="str">
        <f>三菜!L16&amp;三菜!M16</f>
        <v/>
      </c>
      <c r="J38" s="469"/>
      <c r="K38" s="470" t="str">
        <f>三菜!N16</f>
        <v>薑絲</v>
      </c>
      <c r="L38" s="469" t="str">
        <f>三菜!O16&amp;三菜!P16</f>
        <v>0.3Kg</v>
      </c>
      <c r="M38" s="469"/>
    </row>
    <row r="39" spans="1:13" ht="17.25" customHeight="1" thickBot="1">
      <c r="A39" s="891"/>
      <c r="B39" s="470" t="str">
        <f>三菜!E17</f>
        <v>生香菇小丁</v>
      </c>
      <c r="C39" s="469" t="str">
        <f>三菜!F17&amp;三菜!G17</f>
        <v>1Kg</v>
      </c>
      <c r="D39" s="469"/>
      <c r="E39" s="470" t="str">
        <f>三菜!H17</f>
        <v>肉絲*溫</v>
      </c>
      <c r="F39" s="469" t="str">
        <f>三菜!I17&amp;三菜!J17</f>
        <v>1Kg</v>
      </c>
      <c r="G39" s="469"/>
      <c r="H39" s="470">
        <f>三菜!K17</f>
        <v>0</v>
      </c>
      <c r="I39" s="469" t="str">
        <f>三菜!L17&amp;三菜!M17</f>
        <v/>
      </c>
      <c r="J39" s="469"/>
      <c r="K39" s="470">
        <f>三菜!N17</f>
        <v>0</v>
      </c>
      <c r="L39" s="469" t="str">
        <f>三菜!O17&amp;三菜!P17</f>
        <v/>
      </c>
      <c r="M39" s="469"/>
    </row>
    <row r="40" spans="1:13" ht="17.25" customHeight="1" thickBot="1">
      <c r="A40" s="891"/>
      <c r="B40" s="470" t="str">
        <f>三菜!E18</f>
        <v>紅蔥碎</v>
      </c>
      <c r="C40" s="469" t="str">
        <f>三菜!F18&amp;三菜!G18</f>
        <v>0.3Kg</v>
      </c>
      <c r="D40" s="469"/>
      <c r="E40" s="470" t="str">
        <f>三菜!H18</f>
        <v>薑絲</v>
      </c>
      <c r="F40" s="469" t="str">
        <f>三菜!I18&amp;三菜!J18</f>
        <v>0.3Kg</v>
      </c>
      <c r="G40" s="469"/>
      <c r="H40" s="470">
        <f>三菜!K18</f>
        <v>0</v>
      </c>
      <c r="I40" s="469" t="str">
        <f>三菜!L18&amp;三菜!M18</f>
        <v/>
      </c>
      <c r="J40" s="469"/>
      <c r="K40" s="470">
        <f>三菜!N18</f>
        <v>0</v>
      </c>
      <c r="L40" s="469" t="str">
        <f>三菜!O18&amp;三菜!P18</f>
        <v/>
      </c>
      <c r="M40" s="469"/>
    </row>
    <row r="41" spans="1:13" ht="17.25" customHeight="1" thickBot="1">
      <c r="A41" s="891"/>
      <c r="B41" s="470">
        <f>三菜!E19</f>
        <v>0</v>
      </c>
      <c r="C41" s="469" t="str">
        <f>三菜!F19&amp;三菜!G19</f>
        <v/>
      </c>
      <c r="D41" s="469"/>
      <c r="E41" s="470">
        <f>三菜!H19</f>
        <v>0</v>
      </c>
      <c r="F41" s="469" t="str">
        <f>三菜!I19&amp;三菜!J19</f>
        <v/>
      </c>
      <c r="G41" s="469"/>
      <c r="H41" s="470">
        <f>三菜!K19</f>
        <v>0</v>
      </c>
      <c r="I41" s="469" t="str">
        <f>三菜!L19&amp;三菜!M19</f>
        <v/>
      </c>
      <c r="J41" s="469"/>
      <c r="K41" s="470">
        <f>三菜!N19</f>
        <v>0</v>
      </c>
      <c r="L41" s="469" t="str">
        <f>三菜!O19&amp;三菜!P19</f>
        <v/>
      </c>
      <c r="M41" s="469"/>
    </row>
    <row r="42" spans="1:13" ht="17.25" customHeight="1" thickBot="1">
      <c r="A42" s="891"/>
      <c r="B42" s="470">
        <f>三菜!E20</f>
        <v>0</v>
      </c>
      <c r="C42" s="469" t="str">
        <f>三菜!F20&amp;三菜!G20</f>
        <v/>
      </c>
      <c r="D42" s="469"/>
      <c r="E42" s="470">
        <f>三菜!H20</f>
        <v>0</v>
      </c>
      <c r="F42" s="469" t="str">
        <f>三菜!I20&amp;三菜!J20</f>
        <v/>
      </c>
      <c r="G42" s="469"/>
      <c r="H42" s="470">
        <f>三菜!K20</f>
        <v>0</v>
      </c>
      <c r="I42" s="469" t="str">
        <f>三菜!L20&amp;三菜!M20</f>
        <v/>
      </c>
      <c r="J42" s="469"/>
      <c r="K42" s="470">
        <f>三菜!N20</f>
        <v>0</v>
      </c>
      <c r="L42" s="469" t="str">
        <f>三菜!O20&amp;三菜!P20</f>
        <v/>
      </c>
      <c r="M42" s="469"/>
    </row>
    <row r="43" spans="1:13" ht="17.25" customHeight="1" thickBot="1">
      <c r="A43" s="892"/>
      <c r="B43" s="470">
        <f>三菜!E21</f>
        <v>0</v>
      </c>
      <c r="C43" s="469" t="str">
        <f>三菜!F21&amp;三菜!G21</f>
        <v/>
      </c>
      <c r="D43" s="469"/>
      <c r="E43" s="470">
        <f>三菜!H21</f>
        <v>0</v>
      </c>
      <c r="F43" s="469" t="str">
        <f>三菜!I21&amp;三菜!J21</f>
        <v/>
      </c>
      <c r="G43" s="469"/>
      <c r="H43" s="470">
        <f>三菜!K21</f>
        <v>0</v>
      </c>
      <c r="I43" s="469" t="str">
        <f>三菜!L21&amp;三菜!M21</f>
        <v/>
      </c>
      <c r="J43" s="469"/>
      <c r="K43" s="470">
        <f>三菜!N21</f>
        <v>0</v>
      </c>
      <c r="L43" s="469" t="str">
        <f>三菜!O21&amp;三菜!P21</f>
        <v/>
      </c>
      <c r="M43" s="469"/>
    </row>
    <row r="44" spans="1:13">
      <c r="A44" s="888" t="s">
        <v>75</v>
      </c>
      <c r="B44" s="893"/>
      <c r="C44" s="894"/>
      <c r="D44" s="895"/>
      <c r="E44" s="893"/>
      <c r="F44" s="894"/>
      <c r="G44" s="895"/>
      <c r="H44" s="893"/>
      <c r="I44" s="894"/>
      <c r="J44" s="895"/>
      <c r="K44" s="893"/>
      <c r="L44" s="894"/>
      <c r="M44" s="895"/>
    </row>
    <row r="45" spans="1:13" ht="16.8" thickBot="1">
      <c r="A45" s="889"/>
      <c r="B45" s="896"/>
      <c r="C45" s="897"/>
      <c r="D45" s="898"/>
      <c r="E45" s="896"/>
      <c r="F45" s="897"/>
      <c r="G45" s="898"/>
      <c r="H45" s="896"/>
      <c r="I45" s="897"/>
      <c r="J45" s="898"/>
      <c r="K45" s="896"/>
      <c r="L45" s="897"/>
      <c r="M45" s="898"/>
    </row>
    <row r="46" spans="1:13">
      <c r="A46" s="888" t="s">
        <v>172</v>
      </c>
      <c r="B46" s="893"/>
      <c r="C46" s="894"/>
      <c r="D46" s="895"/>
      <c r="E46" s="893"/>
      <c r="F46" s="894"/>
      <c r="G46" s="895"/>
      <c r="H46" s="893"/>
      <c r="I46" s="894"/>
      <c r="J46" s="895"/>
      <c r="K46" s="893"/>
      <c r="L46" s="894"/>
      <c r="M46" s="895"/>
    </row>
    <row r="47" spans="1:13">
      <c r="A47" s="899"/>
      <c r="B47" s="900"/>
      <c r="C47" s="901"/>
      <c r="D47" s="902"/>
      <c r="E47" s="900"/>
      <c r="F47" s="901"/>
      <c r="G47" s="902"/>
      <c r="H47" s="900"/>
      <c r="I47" s="901"/>
      <c r="J47" s="902"/>
      <c r="K47" s="900"/>
      <c r="L47" s="901"/>
      <c r="M47" s="902"/>
    </row>
    <row r="48" spans="1:13">
      <c r="A48" s="899"/>
      <c r="B48" s="900"/>
      <c r="C48" s="901"/>
      <c r="D48" s="902"/>
      <c r="E48" s="900"/>
      <c r="F48" s="901"/>
      <c r="G48" s="902"/>
      <c r="H48" s="900"/>
      <c r="I48" s="901"/>
      <c r="J48" s="902"/>
      <c r="K48" s="900"/>
      <c r="L48" s="901"/>
      <c r="M48" s="902"/>
    </row>
    <row r="49" spans="1:13">
      <c r="A49" s="899"/>
      <c r="B49" s="900"/>
      <c r="C49" s="901"/>
      <c r="D49" s="902"/>
      <c r="E49" s="900"/>
      <c r="F49" s="901"/>
      <c r="G49" s="902"/>
      <c r="H49" s="900"/>
      <c r="I49" s="901"/>
      <c r="J49" s="902"/>
      <c r="K49" s="900"/>
      <c r="L49" s="901"/>
      <c r="M49" s="902"/>
    </row>
    <row r="50" spans="1:13">
      <c r="A50" s="899"/>
      <c r="B50" s="900"/>
      <c r="C50" s="901"/>
      <c r="D50" s="902"/>
      <c r="E50" s="900"/>
      <c r="F50" s="901"/>
      <c r="G50" s="902"/>
      <c r="H50" s="900"/>
      <c r="I50" s="901"/>
      <c r="J50" s="902"/>
      <c r="K50" s="900"/>
      <c r="L50" s="901"/>
      <c r="M50" s="902"/>
    </row>
    <row r="51" spans="1:13">
      <c r="A51" s="899"/>
      <c r="B51" s="900"/>
      <c r="C51" s="901"/>
      <c r="D51" s="902"/>
      <c r="E51" s="900"/>
      <c r="F51" s="901"/>
      <c r="G51" s="902"/>
      <c r="H51" s="900"/>
      <c r="I51" s="901"/>
      <c r="J51" s="902"/>
      <c r="K51" s="900"/>
      <c r="L51" s="901"/>
      <c r="M51" s="902"/>
    </row>
    <row r="52" spans="1:13">
      <c r="A52" s="899"/>
      <c r="B52" s="900"/>
      <c r="C52" s="901"/>
      <c r="D52" s="902"/>
      <c r="E52" s="900"/>
      <c r="F52" s="901"/>
      <c r="G52" s="902"/>
      <c r="H52" s="900"/>
      <c r="I52" s="901"/>
      <c r="J52" s="902"/>
      <c r="K52" s="900"/>
      <c r="L52" s="901"/>
      <c r="M52" s="902"/>
    </row>
    <row r="53" spans="1:13">
      <c r="A53" s="899"/>
      <c r="B53" s="900"/>
      <c r="C53" s="901"/>
      <c r="D53" s="902"/>
      <c r="E53" s="900"/>
      <c r="F53" s="901"/>
      <c r="G53" s="902"/>
      <c r="H53" s="900"/>
      <c r="I53" s="901"/>
      <c r="J53" s="902"/>
      <c r="K53" s="900"/>
      <c r="L53" s="901"/>
      <c r="M53" s="902"/>
    </row>
    <row r="54" spans="1:13">
      <c r="A54" s="899"/>
      <c r="B54" s="900"/>
      <c r="C54" s="903"/>
      <c r="D54" s="902"/>
      <c r="E54" s="900"/>
      <c r="F54" s="903"/>
      <c r="G54" s="902"/>
      <c r="H54" s="900"/>
      <c r="I54" s="903"/>
      <c r="J54" s="902"/>
      <c r="K54" s="900"/>
      <c r="L54" s="903"/>
      <c r="M54" s="902"/>
    </row>
    <row r="55" spans="1:13">
      <c r="A55" s="899"/>
      <c r="B55" s="900"/>
      <c r="C55" s="903"/>
      <c r="D55" s="902"/>
      <c r="E55" s="900"/>
      <c r="F55" s="903"/>
      <c r="G55" s="902"/>
      <c r="H55" s="900"/>
      <c r="I55" s="903"/>
      <c r="J55" s="902"/>
      <c r="K55" s="900"/>
      <c r="L55" s="903"/>
      <c r="M55" s="902"/>
    </row>
    <row r="56" spans="1:13" ht="16.8" thickBot="1">
      <c r="A56" s="889"/>
      <c r="B56" s="896"/>
      <c r="C56" s="897"/>
      <c r="D56" s="898"/>
      <c r="E56" s="896"/>
      <c r="F56" s="897"/>
      <c r="G56" s="898"/>
      <c r="H56" s="896"/>
      <c r="I56" s="897"/>
      <c r="J56" s="898"/>
      <c r="K56" s="896"/>
      <c r="L56" s="897"/>
      <c r="M56" s="898"/>
    </row>
    <row r="57" spans="1:13">
      <c r="A57" s="13" t="s">
        <v>173</v>
      </c>
      <c r="B57" s="13"/>
      <c r="C57" s="13" t="s">
        <v>175</v>
      </c>
      <c r="D57" s="13"/>
      <c r="E57" s="13" t="s">
        <v>164</v>
      </c>
      <c r="F57" s="13"/>
      <c r="G57" s="13" t="s">
        <v>189</v>
      </c>
      <c r="H57" s="13"/>
      <c r="I57" s="13"/>
      <c r="J57" s="13"/>
      <c r="K57" s="13" t="s">
        <v>174</v>
      </c>
      <c r="L57" s="13"/>
      <c r="M57" s="13"/>
    </row>
    <row r="58" spans="1:13" s="13" customFormat="1">
      <c r="A58" s="883" t="s">
        <v>188</v>
      </c>
      <c r="B58" s="883"/>
      <c r="C58" s="883"/>
      <c r="D58" s="883"/>
      <c r="E58" s="883"/>
      <c r="F58" s="883"/>
      <c r="G58" s="883"/>
      <c r="H58" s="883"/>
      <c r="I58" s="883"/>
      <c r="J58" s="883"/>
      <c r="K58" s="883"/>
      <c r="L58" s="883"/>
      <c r="M58" s="883"/>
    </row>
    <row r="59" spans="1:13" ht="22.2">
      <c r="A59" s="887" t="str">
        <f>三菜!$B$1</f>
        <v>D19-6 嘉義縣六腳鄉六嘉國中 109學年度第1學期第14週午餐午餐食譜設計</v>
      </c>
      <c r="B59" s="887"/>
      <c r="C59" s="887"/>
      <c r="D59" s="887"/>
      <c r="E59" s="887"/>
      <c r="F59" s="887"/>
      <c r="G59" s="887"/>
      <c r="H59" s="887"/>
      <c r="I59" s="887"/>
      <c r="J59" s="887"/>
      <c r="K59" s="471" t="s">
        <v>165</v>
      </c>
      <c r="L59" s="471" t="str">
        <f>三菜!B22&amp;三菜!B23&amp;三菜!B24&amp;三菜!B25</f>
        <v>12月2日</v>
      </c>
      <c r="M59" s="471"/>
    </row>
    <row r="60" spans="1:13" ht="22.8" thickBot="1">
      <c r="A60" s="904" t="s">
        <v>190</v>
      </c>
      <c r="B60" s="905"/>
      <c r="C60" s="905"/>
      <c r="D60" s="905"/>
      <c r="E60" s="905"/>
      <c r="F60" s="905"/>
      <c r="G60" s="905"/>
      <c r="H60" s="905"/>
      <c r="I60" s="905"/>
      <c r="J60" s="905"/>
      <c r="K60" s="905"/>
      <c r="L60" s="905"/>
      <c r="M60" s="905"/>
    </row>
    <row r="61" spans="1:13" ht="16.8" thickBot="1">
      <c r="A61" s="888" t="s">
        <v>166</v>
      </c>
      <c r="B61" s="884" t="s">
        <v>21</v>
      </c>
      <c r="C61" s="885"/>
      <c r="D61" s="886"/>
      <c r="E61" s="884" t="s">
        <v>26</v>
      </c>
      <c r="F61" s="885"/>
      <c r="G61" s="886"/>
      <c r="H61" s="884" t="s">
        <v>57</v>
      </c>
      <c r="I61" s="885"/>
      <c r="J61" s="886"/>
      <c r="K61" s="884" t="s">
        <v>28</v>
      </c>
      <c r="L61" s="885"/>
      <c r="M61" s="886"/>
    </row>
    <row r="62" spans="1:13" ht="16.8" thickBot="1">
      <c r="A62" s="889"/>
      <c r="B62" s="884" t="str">
        <f>三菜!E22</f>
        <v>廣東粥</v>
      </c>
      <c r="C62" s="885"/>
      <c r="D62" s="886"/>
      <c r="E62" s="884" t="str">
        <f>三菜!H22</f>
        <v>清蒸肉圓</v>
      </c>
      <c r="F62" s="885"/>
      <c r="G62" s="886"/>
      <c r="H62" s="884">
        <f>三菜!K22</f>
        <v>0</v>
      </c>
      <c r="I62" s="885"/>
      <c r="J62" s="886"/>
      <c r="K62" s="884">
        <f>三菜!N22</f>
        <v>0</v>
      </c>
      <c r="L62" s="885"/>
      <c r="M62" s="886"/>
    </row>
    <row r="63" spans="1:13">
      <c r="A63" s="890" t="s">
        <v>177</v>
      </c>
      <c r="B63" s="468" t="s">
        <v>44</v>
      </c>
      <c r="C63" s="468" t="s">
        <v>167</v>
      </c>
      <c r="D63" s="468" t="s">
        <v>168</v>
      </c>
      <c r="E63" s="468" t="s">
        <v>39</v>
      </c>
      <c r="F63" s="468" t="s">
        <v>167</v>
      </c>
      <c r="G63" s="468" t="s">
        <v>168</v>
      </c>
      <c r="H63" s="468" t="s">
        <v>44</v>
      </c>
      <c r="I63" s="468" t="s">
        <v>167</v>
      </c>
      <c r="J63" s="468" t="s">
        <v>168</v>
      </c>
      <c r="K63" s="468" t="s">
        <v>44</v>
      </c>
      <c r="L63" s="468" t="s">
        <v>167</v>
      </c>
      <c r="M63" s="468" t="s">
        <v>168</v>
      </c>
    </row>
    <row r="64" spans="1:13" ht="16.8" thickBot="1">
      <c r="A64" s="891"/>
      <c r="B64" s="469" t="s">
        <v>169</v>
      </c>
      <c r="C64" s="469" t="s">
        <v>170</v>
      </c>
      <c r="D64" s="469" t="s">
        <v>171</v>
      </c>
      <c r="E64" s="469" t="s">
        <v>169</v>
      </c>
      <c r="F64" s="469" t="s">
        <v>170</v>
      </c>
      <c r="G64" s="469" t="s">
        <v>171</v>
      </c>
      <c r="H64" s="469" t="s">
        <v>169</v>
      </c>
      <c r="I64" s="469" t="s">
        <v>170</v>
      </c>
      <c r="J64" s="469" t="s">
        <v>171</v>
      </c>
      <c r="K64" s="469" t="s">
        <v>169</v>
      </c>
      <c r="L64" s="469" t="s">
        <v>170</v>
      </c>
      <c r="M64" s="469" t="s">
        <v>171</v>
      </c>
    </row>
    <row r="65" spans="1:13" ht="17.25" customHeight="1" thickBot="1">
      <c r="A65" s="891"/>
      <c r="B65" s="470" t="str">
        <f>三菜!E23</f>
        <v>皮蛋</v>
      </c>
      <c r="C65" s="469" t="str">
        <f>三菜!F23&amp;三菜!G23</f>
        <v>45個</v>
      </c>
      <c r="D65" s="469"/>
      <c r="E65" s="470" t="str">
        <f>三菜!H23</f>
        <v>小肉圓(32入/盤)*個</v>
      </c>
      <c r="F65" s="469" t="str">
        <f>三菜!I23&amp;三菜!J23</f>
        <v>234個</v>
      </c>
      <c r="G65" s="469"/>
      <c r="H65" s="470">
        <f>三菜!K23</f>
        <v>0</v>
      </c>
      <c r="I65" s="469" t="str">
        <f>三菜!L23&amp;三菜!M23</f>
        <v/>
      </c>
      <c r="J65" s="469"/>
      <c r="K65" s="470">
        <f>三菜!N23</f>
        <v>0</v>
      </c>
      <c r="L65" s="469" t="str">
        <f>三菜!O23&amp;三菜!P23</f>
        <v/>
      </c>
      <c r="M65" s="469"/>
    </row>
    <row r="66" spans="1:13" ht="17.25" customHeight="1" thickBot="1">
      <c r="A66" s="891"/>
      <c r="B66" s="470" t="str">
        <f>三菜!E24</f>
        <v>鹹蛋(粒)</v>
      </c>
      <c r="C66" s="469" t="str">
        <f>三菜!F24&amp;三菜!G24</f>
        <v>30個</v>
      </c>
      <c r="D66" s="469"/>
      <c r="E66" s="470">
        <f>三菜!H24</f>
        <v>0</v>
      </c>
      <c r="F66" s="469" t="str">
        <f>三菜!I24&amp;三菜!J24</f>
        <v/>
      </c>
      <c r="G66" s="469"/>
      <c r="H66" s="470">
        <f>三菜!K24</f>
        <v>0</v>
      </c>
      <c r="I66" s="469" t="str">
        <f>三菜!L24&amp;三菜!M24</f>
        <v/>
      </c>
      <c r="J66" s="469"/>
      <c r="K66" s="470">
        <f>三菜!N24</f>
        <v>0</v>
      </c>
      <c r="L66" s="469" t="str">
        <f>三菜!O24&amp;三菜!P24</f>
        <v/>
      </c>
      <c r="M66" s="469"/>
    </row>
    <row r="67" spans="1:13" ht="17.25" customHeight="1" thickBot="1">
      <c r="A67" s="891"/>
      <c r="B67" s="470" t="str">
        <f>三菜!E25</f>
        <v>高麗菜絲</v>
      </c>
      <c r="C67" s="469" t="str">
        <f>三菜!F25&amp;三菜!G25</f>
        <v>7Kg</v>
      </c>
      <c r="D67" s="469"/>
      <c r="E67" s="470">
        <f>三菜!H25</f>
        <v>0</v>
      </c>
      <c r="F67" s="469" t="str">
        <f>三菜!I25&amp;三菜!J25</f>
        <v/>
      </c>
      <c r="G67" s="469"/>
      <c r="H67" s="470">
        <f>三菜!K25</f>
        <v>0</v>
      </c>
      <c r="I67" s="469" t="str">
        <f>三菜!L25&amp;三菜!M25</f>
        <v/>
      </c>
      <c r="J67" s="469"/>
      <c r="K67" s="470">
        <f>三菜!N25</f>
        <v>0</v>
      </c>
      <c r="L67" s="469" t="str">
        <f>三菜!O25&amp;三菜!P25</f>
        <v/>
      </c>
      <c r="M67" s="469"/>
    </row>
    <row r="68" spans="1:13" ht="17.25" customHeight="1" thickBot="1">
      <c r="A68" s="891"/>
      <c r="B68" s="470" t="str">
        <f>三菜!E26</f>
        <v>粗絞肉*溫</v>
      </c>
      <c r="C68" s="469" t="str">
        <f>三菜!F26&amp;三菜!G26</f>
        <v>7Kg</v>
      </c>
      <c r="D68" s="469"/>
      <c r="E68" s="470">
        <f>三菜!H26</f>
        <v>0</v>
      </c>
      <c r="F68" s="469" t="str">
        <f>三菜!I26&amp;三菜!J26</f>
        <v/>
      </c>
      <c r="G68" s="469"/>
      <c r="H68" s="470">
        <f>三菜!K26</f>
        <v>0</v>
      </c>
      <c r="I68" s="469" t="str">
        <f>三菜!L26&amp;三菜!M26</f>
        <v/>
      </c>
      <c r="J68" s="469"/>
      <c r="K68" s="470">
        <f>三菜!N26</f>
        <v>0</v>
      </c>
      <c r="L68" s="469" t="str">
        <f>三菜!O26&amp;三菜!P26</f>
        <v/>
      </c>
      <c r="M68" s="469"/>
    </row>
    <row r="69" spans="1:13" ht="17.25" customHeight="1" thickBot="1">
      <c r="A69" s="891"/>
      <c r="B69" s="470" t="str">
        <f>三菜!E27</f>
        <v>玉米粒</v>
      </c>
      <c r="C69" s="469" t="str">
        <f>三菜!F27&amp;三菜!G27</f>
        <v>4Kg</v>
      </c>
      <c r="D69" s="469"/>
      <c r="E69" s="470">
        <f>三菜!H27</f>
        <v>0</v>
      </c>
      <c r="F69" s="469" t="str">
        <f>三菜!I27&amp;三菜!J27</f>
        <v/>
      </c>
      <c r="G69" s="469"/>
      <c r="H69" s="470">
        <f>三菜!K27</f>
        <v>0</v>
      </c>
      <c r="I69" s="469" t="str">
        <f>三菜!L27&amp;三菜!M27</f>
        <v/>
      </c>
      <c r="J69" s="469"/>
      <c r="K69" s="470">
        <f>三菜!N27</f>
        <v>0</v>
      </c>
      <c r="L69" s="469" t="str">
        <f>三菜!O27&amp;三菜!P27</f>
        <v/>
      </c>
      <c r="M69" s="469"/>
    </row>
    <row r="70" spans="1:13" ht="17.25" customHeight="1" thickBot="1">
      <c r="A70" s="891"/>
      <c r="B70" s="470" t="str">
        <f>三菜!E28</f>
        <v>金針菇</v>
      </c>
      <c r="C70" s="469" t="str">
        <f>三菜!F28&amp;三菜!G28</f>
        <v>2Kg</v>
      </c>
      <c r="D70" s="469"/>
      <c r="E70" s="470">
        <f>三菜!H28</f>
        <v>0</v>
      </c>
      <c r="F70" s="469" t="str">
        <f>三菜!I28&amp;三菜!J28</f>
        <v/>
      </c>
      <c r="G70" s="469"/>
      <c r="H70" s="470">
        <f>三菜!K28</f>
        <v>0</v>
      </c>
      <c r="I70" s="469" t="str">
        <f>三菜!L28&amp;三菜!M28</f>
        <v/>
      </c>
      <c r="J70" s="469"/>
      <c r="K70" s="470">
        <f>三菜!N28</f>
        <v>0</v>
      </c>
      <c r="L70" s="469" t="str">
        <f>三菜!O28&amp;三菜!P28</f>
        <v/>
      </c>
      <c r="M70" s="469"/>
    </row>
    <row r="71" spans="1:13" ht="17.25" customHeight="1" thickBot="1">
      <c r="A71" s="891"/>
      <c r="B71" s="470" t="str">
        <f>三菜!E29</f>
        <v>青蔥珠</v>
      </c>
      <c r="C71" s="469" t="str">
        <f>三菜!F29&amp;三菜!G29</f>
        <v>0.3Kg</v>
      </c>
      <c r="D71" s="469"/>
      <c r="E71" s="470">
        <f>三菜!H29</f>
        <v>0</v>
      </c>
      <c r="F71" s="469" t="str">
        <f>三菜!I29&amp;三菜!J29</f>
        <v/>
      </c>
      <c r="G71" s="469"/>
      <c r="H71" s="470">
        <f>三菜!K29</f>
        <v>0</v>
      </c>
      <c r="I71" s="469" t="str">
        <f>三菜!L29&amp;三菜!M29</f>
        <v/>
      </c>
      <c r="J71" s="469"/>
      <c r="K71" s="470">
        <f>三菜!N29</f>
        <v>0</v>
      </c>
      <c r="L71" s="469" t="str">
        <f>三菜!O29&amp;三菜!P29</f>
        <v/>
      </c>
      <c r="M71" s="469"/>
    </row>
    <row r="72" spans="1:13" ht="17.25" customHeight="1" thickBot="1">
      <c r="A72" s="892"/>
      <c r="B72" s="470">
        <f>三菜!E30</f>
        <v>0</v>
      </c>
      <c r="C72" s="469" t="str">
        <f>三菜!F30&amp;三菜!G30</f>
        <v/>
      </c>
      <c r="D72" s="469"/>
      <c r="E72" s="470">
        <f>三菜!H30</f>
        <v>0</v>
      </c>
      <c r="F72" s="469" t="str">
        <f>三菜!I30&amp;三菜!J30</f>
        <v/>
      </c>
      <c r="G72" s="469"/>
      <c r="H72" s="470">
        <f>三菜!K30</f>
        <v>0</v>
      </c>
      <c r="I72" s="469" t="str">
        <f>三菜!L30&amp;三菜!M30</f>
        <v/>
      </c>
      <c r="J72" s="469"/>
      <c r="K72" s="470">
        <f>三菜!N30</f>
        <v>0</v>
      </c>
      <c r="L72" s="469" t="str">
        <f>三菜!O30&amp;三菜!P30</f>
        <v/>
      </c>
      <c r="M72" s="469"/>
    </row>
    <row r="73" spans="1:13">
      <c r="A73" s="888" t="s">
        <v>75</v>
      </c>
      <c r="B73" s="893"/>
      <c r="C73" s="894"/>
      <c r="D73" s="895"/>
      <c r="E73" s="893"/>
      <c r="F73" s="894"/>
      <c r="G73" s="895"/>
      <c r="H73" s="893"/>
      <c r="I73" s="894"/>
      <c r="J73" s="895"/>
      <c r="K73" s="893"/>
      <c r="L73" s="894"/>
      <c r="M73" s="895"/>
    </row>
    <row r="74" spans="1:13" ht="16.8" thickBot="1">
      <c r="A74" s="889"/>
      <c r="B74" s="896"/>
      <c r="C74" s="897"/>
      <c r="D74" s="898"/>
      <c r="E74" s="896"/>
      <c r="F74" s="897"/>
      <c r="G74" s="898"/>
      <c r="H74" s="896"/>
      <c r="I74" s="897"/>
      <c r="J74" s="898"/>
      <c r="K74" s="896"/>
      <c r="L74" s="897"/>
      <c r="M74" s="898"/>
    </row>
    <row r="75" spans="1:13">
      <c r="A75" s="888" t="s">
        <v>172</v>
      </c>
      <c r="B75" s="893"/>
      <c r="C75" s="894"/>
      <c r="D75" s="895"/>
      <c r="E75" s="893"/>
      <c r="F75" s="894"/>
      <c r="G75" s="895"/>
      <c r="H75" s="893"/>
      <c r="I75" s="894"/>
      <c r="J75" s="895"/>
      <c r="K75" s="893"/>
      <c r="L75" s="894"/>
      <c r="M75" s="895"/>
    </row>
    <row r="76" spans="1:13">
      <c r="A76" s="899"/>
      <c r="B76" s="900"/>
      <c r="C76" s="901"/>
      <c r="D76" s="902"/>
      <c r="E76" s="900"/>
      <c r="F76" s="901"/>
      <c r="G76" s="902"/>
      <c r="H76" s="900"/>
      <c r="I76" s="901"/>
      <c r="J76" s="902"/>
      <c r="K76" s="900"/>
      <c r="L76" s="901"/>
      <c r="M76" s="902"/>
    </row>
    <row r="77" spans="1:13">
      <c r="A77" s="899"/>
      <c r="B77" s="900"/>
      <c r="C77" s="901"/>
      <c r="D77" s="902"/>
      <c r="E77" s="900"/>
      <c r="F77" s="901"/>
      <c r="G77" s="902"/>
      <c r="H77" s="900"/>
      <c r="I77" s="901"/>
      <c r="J77" s="902"/>
      <c r="K77" s="900"/>
      <c r="L77" s="901"/>
      <c r="M77" s="902"/>
    </row>
    <row r="78" spans="1:13">
      <c r="A78" s="899"/>
      <c r="B78" s="900"/>
      <c r="C78" s="901"/>
      <c r="D78" s="902"/>
      <c r="E78" s="900"/>
      <c r="F78" s="901"/>
      <c r="G78" s="902"/>
      <c r="H78" s="900"/>
      <c r="I78" s="901"/>
      <c r="J78" s="902"/>
      <c r="K78" s="900"/>
      <c r="L78" s="901"/>
      <c r="M78" s="902"/>
    </row>
    <row r="79" spans="1:13">
      <c r="A79" s="899"/>
      <c r="B79" s="900"/>
      <c r="C79" s="901"/>
      <c r="D79" s="902"/>
      <c r="E79" s="900"/>
      <c r="F79" s="901"/>
      <c r="G79" s="902"/>
      <c r="H79" s="900"/>
      <c r="I79" s="901"/>
      <c r="J79" s="902"/>
      <c r="K79" s="900"/>
      <c r="L79" s="901"/>
      <c r="M79" s="902"/>
    </row>
    <row r="80" spans="1:13">
      <c r="A80" s="899"/>
      <c r="B80" s="900"/>
      <c r="C80" s="901"/>
      <c r="D80" s="902"/>
      <c r="E80" s="900"/>
      <c r="F80" s="901"/>
      <c r="G80" s="902"/>
      <c r="H80" s="900"/>
      <c r="I80" s="901"/>
      <c r="J80" s="902"/>
      <c r="K80" s="900"/>
      <c r="L80" s="901"/>
      <c r="M80" s="902"/>
    </row>
    <row r="81" spans="1:13">
      <c r="A81" s="899"/>
      <c r="B81" s="900"/>
      <c r="C81" s="901"/>
      <c r="D81" s="902"/>
      <c r="E81" s="900"/>
      <c r="F81" s="901"/>
      <c r="G81" s="902"/>
      <c r="H81" s="900"/>
      <c r="I81" s="901"/>
      <c r="J81" s="902"/>
      <c r="K81" s="900"/>
      <c r="L81" s="901"/>
      <c r="M81" s="902"/>
    </row>
    <row r="82" spans="1:13">
      <c r="A82" s="899"/>
      <c r="B82" s="900"/>
      <c r="C82" s="901"/>
      <c r="D82" s="902"/>
      <c r="E82" s="900"/>
      <c r="F82" s="901"/>
      <c r="G82" s="902"/>
      <c r="H82" s="900"/>
      <c r="I82" s="901"/>
      <c r="J82" s="902"/>
      <c r="K82" s="900"/>
      <c r="L82" s="901"/>
      <c r="M82" s="902"/>
    </row>
    <row r="83" spans="1:13">
      <c r="A83" s="899"/>
      <c r="B83" s="900"/>
      <c r="C83" s="903"/>
      <c r="D83" s="902"/>
      <c r="E83" s="900"/>
      <c r="F83" s="903"/>
      <c r="G83" s="902"/>
      <c r="H83" s="900"/>
      <c r="I83" s="903"/>
      <c r="J83" s="902"/>
      <c r="K83" s="900"/>
      <c r="L83" s="903"/>
      <c r="M83" s="902"/>
    </row>
    <row r="84" spans="1:13">
      <c r="A84" s="899"/>
      <c r="B84" s="900"/>
      <c r="C84" s="903"/>
      <c r="D84" s="902"/>
      <c r="E84" s="900"/>
      <c r="F84" s="903"/>
      <c r="G84" s="902"/>
      <c r="H84" s="900"/>
      <c r="I84" s="903"/>
      <c r="J84" s="902"/>
      <c r="K84" s="900"/>
      <c r="L84" s="903"/>
      <c r="M84" s="902"/>
    </row>
    <row r="85" spans="1:13" ht="16.8" thickBot="1">
      <c r="A85" s="889"/>
      <c r="B85" s="896"/>
      <c r="C85" s="897"/>
      <c r="D85" s="898"/>
      <c r="E85" s="896"/>
      <c r="F85" s="897"/>
      <c r="G85" s="898"/>
      <c r="H85" s="896"/>
      <c r="I85" s="897"/>
      <c r="J85" s="898"/>
      <c r="K85" s="896"/>
      <c r="L85" s="897"/>
      <c r="M85" s="898"/>
    </row>
    <row r="86" spans="1:13">
      <c r="A86" s="13" t="s">
        <v>173</v>
      </c>
      <c r="B86" s="13"/>
      <c r="C86" s="13" t="s">
        <v>175</v>
      </c>
      <c r="D86" s="13"/>
      <c r="E86" s="13" t="s">
        <v>164</v>
      </c>
      <c r="F86" s="13"/>
      <c r="G86" s="13" t="s">
        <v>189</v>
      </c>
      <c r="H86" s="13"/>
      <c r="I86" s="13"/>
      <c r="J86" s="13"/>
      <c r="K86" s="13" t="s">
        <v>174</v>
      </c>
      <c r="L86" s="13"/>
      <c r="M86" s="13"/>
    </row>
    <row r="87" spans="1:13" s="13" customFormat="1">
      <c r="A87" s="883" t="s">
        <v>188</v>
      </c>
      <c r="B87" s="883"/>
      <c r="C87" s="883"/>
      <c r="D87" s="883"/>
      <c r="E87" s="883"/>
      <c r="F87" s="883"/>
      <c r="G87" s="883"/>
      <c r="H87" s="883"/>
      <c r="I87" s="883"/>
      <c r="J87" s="883"/>
      <c r="K87" s="883"/>
      <c r="L87" s="883"/>
      <c r="M87" s="883"/>
    </row>
    <row r="88" spans="1:13" ht="22.2">
      <c r="A88" s="887" t="str">
        <f>三菜!$B$1</f>
        <v>D19-6 嘉義縣六腳鄉六嘉國中 109學年度第1學期第14週午餐午餐食譜設計</v>
      </c>
      <c r="B88" s="887"/>
      <c r="C88" s="887"/>
      <c r="D88" s="887"/>
      <c r="E88" s="887"/>
      <c r="F88" s="887"/>
      <c r="G88" s="887"/>
      <c r="H88" s="887"/>
      <c r="I88" s="887"/>
      <c r="J88" s="887"/>
      <c r="K88" s="471" t="s">
        <v>165</v>
      </c>
      <c r="L88" s="471" t="str">
        <f>三菜!B31&amp;三菜!B32&amp;三菜!B33&amp;三菜!B34</f>
        <v>12月3日</v>
      </c>
      <c r="M88" s="471"/>
    </row>
    <row r="89" spans="1:13" ht="22.8" thickBot="1">
      <c r="A89" s="904" t="s">
        <v>190</v>
      </c>
      <c r="B89" s="905"/>
      <c r="C89" s="905"/>
      <c r="D89" s="905"/>
      <c r="E89" s="905"/>
      <c r="F89" s="905"/>
      <c r="G89" s="905"/>
      <c r="H89" s="905"/>
      <c r="I89" s="905"/>
      <c r="J89" s="905"/>
      <c r="K89" s="905"/>
      <c r="L89" s="905"/>
      <c r="M89" s="905"/>
    </row>
    <row r="90" spans="1:13" ht="16.8" thickBot="1">
      <c r="A90" s="888" t="s">
        <v>166</v>
      </c>
      <c r="B90" s="884" t="s">
        <v>21</v>
      </c>
      <c r="C90" s="885"/>
      <c r="D90" s="886"/>
      <c r="E90" s="884" t="s">
        <v>26</v>
      </c>
      <c r="F90" s="885"/>
      <c r="G90" s="886"/>
      <c r="H90" s="884" t="s">
        <v>57</v>
      </c>
      <c r="I90" s="885"/>
      <c r="J90" s="886"/>
      <c r="K90" s="884" t="s">
        <v>28</v>
      </c>
      <c r="L90" s="885"/>
      <c r="M90" s="886"/>
    </row>
    <row r="91" spans="1:13" ht="16.8" thickBot="1">
      <c r="A91" s="889"/>
      <c r="B91" s="884" t="str">
        <f>三菜!E31</f>
        <v>蔥燒鬼頭刀</v>
      </c>
      <c r="C91" s="885"/>
      <c r="D91" s="886"/>
      <c r="E91" s="884" t="str">
        <f>三菜!H31</f>
        <v>醬燒肉片豆腐</v>
      </c>
      <c r="F91" s="885"/>
      <c r="G91" s="886"/>
      <c r="H91" s="884" t="str">
        <f>三菜!K31</f>
        <v>鐵板鮮蔬</v>
      </c>
      <c r="I91" s="885"/>
      <c r="J91" s="886"/>
      <c r="K91" s="884" t="str">
        <f>三菜!N31</f>
        <v>蘿蔔湯</v>
      </c>
      <c r="L91" s="885"/>
      <c r="M91" s="886"/>
    </row>
    <row r="92" spans="1:13">
      <c r="A92" s="890" t="s">
        <v>177</v>
      </c>
      <c r="B92" s="468" t="s">
        <v>44</v>
      </c>
      <c r="C92" s="468" t="s">
        <v>167</v>
      </c>
      <c r="D92" s="468" t="s">
        <v>168</v>
      </c>
      <c r="E92" s="468" t="s">
        <v>39</v>
      </c>
      <c r="F92" s="468" t="s">
        <v>167</v>
      </c>
      <c r="G92" s="468" t="s">
        <v>168</v>
      </c>
      <c r="H92" s="468" t="s">
        <v>44</v>
      </c>
      <c r="I92" s="468" t="s">
        <v>167</v>
      </c>
      <c r="J92" s="468" t="s">
        <v>168</v>
      </c>
      <c r="K92" s="468" t="s">
        <v>44</v>
      </c>
      <c r="L92" s="468" t="s">
        <v>167</v>
      </c>
      <c r="M92" s="468" t="s">
        <v>168</v>
      </c>
    </row>
    <row r="93" spans="1:13" ht="16.8" thickBot="1">
      <c r="A93" s="891"/>
      <c r="B93" s="469" t="s">
        <v>169</v>
      </c>
      <c r="C93" s="469" t="s">
        <v>170</v>
      </c>
      <c r="D93" s="469" t="s">
        <v>171</v>
      </c>
      <c r="E93" s="469" t="s">
        <v>169</v>
      </c>
      <c r="F93" s="469" t="s">
        <v>170</v>
      </c>
      <c r="G93" s="469" t="s">
        <v>171</v>
      </c>
      <c r="H93" s="469" t="s">
        <v>169</v>
      </c>
      <c r="I93" s="469" t="s">
        <v>170</v>
      </c>
      <c r="J93" s="469" t="s">
        <v>171</v>
      </c>
      <c r="K93" s="469" t="s">
        <v>169</v>
      </c>
      <c r="L93" s="469" t="s">
        <v>170</v>
      </c>
      <c r="M93" s="469" t="s">
        <v>171</v>
      </c>
    </row>
    <row r="94" spans="1:13" ht="17.25" customHeight="1" thickBot="1">
      <c r="A94" s="891"/>
      <c r="B94" s="470" t="str">
        <f>三菜!E32</f>
        <v>紅豆</v>
      </c>
      <c r="C94" s="469" t="str">
        <f>三菜!F32&amp;三菜!G32</f>
        <v>4.5Kg</v>
      </c>
      <c r="D94" s="469"/>
      <c r="E94" s="470" t="str">
        <f>三菜!H32</f>
        <v>豆腐中丁*7K</v>
      </c>
      <c r="F94" s="469" t="str">
        <f>三菜!I32&amp;三菜!J32</f>
        <v>3板</v>
      </c>
      <c r="G94" s="469"/>
      <c r="H94" s="470" t="str">
        <f>三菜!K32</f>
        <v>豆芽菜</v>
      </c>
      <c r="I94" s="469" t="str">
        <f>三菜!L32&amp;三菜!M32</f>
        <v>16Kg</v>
      </c>
      <c r="J94" s="469"/>
      <c r="K94" s="470" t="str">
        <f>三菜!N32</f>
        <v>白蘿蔔中丁</v>
      </c>
      <c r="L94" s="469" t="str">
        <f>三菜!O32&amp;三菜!P32</f>
        <v>9Kg</v>
      </c>
      <c r="M94" s="469"/>
    </row>
    <row r="95" spans="1:13" ht="17.25" customHeight="1" thickBot="1">
      <c r="A95" s="891"/>
      <c r="B95" s="470" t="str">
        <f>三菜!E33</f>
        <v>青蔥段</v>
      </c>
      <c r="C95" s="469" t="str">
        <f>三菜!F33&amp;三菜!G33</f>
        <v>0.2Kg</v>
      </c>
      <c r="D95" s="469"/>
      <c r="E95" s="470" t="str">
        <f>三菜!H33</f>
        <v>洋蔥片</v>
      </c>
      <c r="F95" s="469" t="str">
        <f>三菜!I33&amp;三菜!J33</f>
        <v>2Kg</v>
      </c>
      <c r="G95" s="469"/>
      <c r="H95" s="470" t="str">
        <f>三菜!K33</f>
        <v>韭菜段</v>
      </c>
      <c r="I95" s="469" t="str">
        <f>三菜!L33&amp;三菜!M33</f>
        <v>0.7Kg</v>
      </c>
      <c r="J95" s="469"/>
      <c r="K95" s="470" t="str">
        <f>三菜!N33</f>
        <v>豬大骨*溫</v>
      </c>
      <c r="L95" s="469" t="str">
        <f>三菜!O33&amp;三菜!P33</f>
        <v>1Kg</v>
      </c>
      <c r="M95" s="469"/>
    </row>
    <row r="96" spans="1:13" ht="17.25" customHeight="1" thickBot="1">
      <c r="A96" s="891"/>
      <c r="B96" s="470">
        <f>三菜!E34</f>
        <v>0</v>
      </c>
      <c r="C96" s="469" t="str">
        <f>三菜!F34&amp;三菜!G34</f>
        <v/>
      </c>
      <c r="D96" s="469"/>
      <c r="E96" s="470" t="str">
        <f>三菜!H34</f>
        <v>肉片*溫</v>
      </c>
      <c r="F96" s="469" t="str">
        <f>三菜!I34&amp;三菜!J34</f>
        <v>1.5Kg</v>
      </c>
      <c r="G96" s="469"/>
      <c r="H96" s="470" t="str">
        <f>三菜!K34</f>
        <v>蒜末</v>
      </c>
      <c r="I96" s="469" t="str">
        <f>三菜!L34&amp;三菜!M34</f>
        <v>0.2Kg</v>
      </c>
      <c r="J96" s="469"/>
      <c r="K96" s="470" t="str">
        <f>三菜!N34</f>
        <v>芹菜珠</v>
      </c>
      <c r="L96" s="469" t="str">
        <f>三菜!O34&amp;三菜!P34</f>
        <v>0.2Kg</v>
      </c>
      <c r="M96" s="469"/>
    </row>
    <row r="97" spans="1:13" ht="17.25" customHeight="1" thickBot="1">
      <c r="A97" s="891"/>
      <c r="B97" s="470">
        <f>三菜!E35</f>
        <v>0</v>
      </c>
      <c r="C97" s="469" t="str">
        <f>三菜!F35&amp;三菜!G35</f>
        <v/>
      </c>
      <c r="D97" s="469"/>
      <c r="E97" s="470" t="str">
        <f>三菜!H35</f>
        <v>三色豆</v>
      </c>
      <c r="F97" s="469" t="str">
        <f>三菜!I35&amp;三菜!J35</f>
        <v>1Kg</v>
      </c>
      <c r="G97" s="469"/>
      <c r="H97" s="470">
        <f>三菜!K35</f>
        <v>0</v>
      </c>
      <c r="I97" s="469" t="str">
        <f>三菜!L35&amp;三菜!M35</f>
        <v/>
      </c>
      <c r="J97" s="469"/>
      <c r="K97" s="470">
        <f>三菜!N35</f>
        <v>0</v>
      </c>
      <c r="L97" s="469" t="str">
        <f>三菜!O35&amp;三菜!P35</f>
        <v/>
      </c>
      <c r="M97" s="469"/>
    </row>
    <row r="98" spans="1:13" ht="17.25" customHeight="1" thickBot="1">
      <c r="A98" s="891"/>
      <c r="B98" s="470">
        <f>三菜!E36</f>
        <v>0</v>
      </c>
      <c r="C98" s="469" t="str">
        <f>三菜!F36&amp;三菜!G36</f>
        <v/>
      </c>
      <c r="D98" s="469"/>
      <c r="E98" s="470">
        <f>三菜!H36</f>
        <v>0</v>
      </c>
      <c r="F98" s="469" t="str">
        <f>三菜!I36&amp;三菜!J36</f>
        <v/>
      </c>
      <c r="G98" s="469"/>
      <c r="H98" s="470">
        <f>三菜!K36</f>
        <v>0</v>
      </c>
      <c r="I98" s="469" t="str">
        <f>三菜!L36&amp;三菜!M36</f>
        <v/>
      </c>
      <c r="J98" s="469"/>
      <c r="K98" s="470">
        <f>三菜!N36</f>
        <v>0</v>
      </c>
      <c r="L98" s="469" t="str">
        <f>三菜!O36&amp;三菜!P36</f>
        <v/>
      </c>
      <c r="M98" s="469"/>
    </row>
    <row r="99" spans="1:13" ht="17.25" customHeight="1" thickBot="1">
      <c r="A99" s="891"/>
      <c r="B99" s="470">
        <f>三菜!E37</f>
        <v>0</v>
      </c>
      <c r="C99" s="469" t="str">
        <f>三菜!F37&amp;三菜!G37</f>
        <v/>
      </c>
      <c r="D99" s="469"/>
      <c r="E99" s="470">
        <f>三菜!H37</f>
        <v>0</v>
      </c>
      <c r="F99" s="469" t="str">
        <f>三菜!I37&amp;三菜!J37</f>
        <v/>
      </c>
      <c r="G99" s="469"/>
      <c r="H99" s="470">
        <f>三菜!K37</f>
        <v>0</v>
      </c>
      <c r="I99" s="469" t="str">
        <f>三菜!L37&amp;三菜!M37</f>
        <v/>
      </c>
      <c r="J99" s="469"/>
      <c r="K99" s="470">
        <f>三菜!N37</f>
        <v>0</v>
      </c>
      <c r="L99" s="469" t="str">
        <f>三菜!O37&amp;三菜!P37</f>
        <v/>
      </c>
      <c r="M99" s="469"/>
    </row>
    <row r="100" spans="1:13" ht="17.25" customHeight="1" thickBot="1">
      <c r="A100" s="891"/>
      <c r="B100" s="470">
        <f>三菜!E38</f>
        <v>0</v>
      </c>
      <c r="C100" s="469" t="str">
        <f>三菜!F38&amp;三菜!G38</f>
        <v/>
      </c>
      <c r="D100" s="469"/>
      <c r="E100" s="470">
        <f>三菜!H38</f>
        <v>0</v>
      </c>
      <c r="F100" s="469" t="str">
        <f>三菜!I38&amp;三菜!J38</f>
        <v/>
      </c>
      <c r="G100" s="469"/>
      <c r="H100" s="470">
        <f>三菜!K38</f>
        <v>0</v>
      </c>
      <c r="I100" s="469" t="str">
        <f>三菜!L38&amp;三菜!M38</f>
        <v/>
      </c>
      <c r="J100" s="469"/>
      <c r="K100" s="470">
        <f>三菜!N38</f>
        <v>0</v>
      </c>
      <c r="L100" s="469" t="str">
        <f>三菜!O38&amp;三菜!P38</f>
        <v/>
      </c>
      <c r="M100" s="469"/>
    </row>
    <row r="101" spans="1:13" ht="17.25" customHeight="1" thickBot="1">
      <c r="A101" s="892"/>
      <c r="B101" s="470">
        <f>三菜!E39</f>
        <v>0</v>
      </c>
      <c r="C101" s="469" t="str">
        <f>三菜!F39&amp;三菜!G39</f>
        <v/>
      </c>
      <c r="D101" s="469"/>
      <c r="E101" s="470">
        <f>三菜!H39</f>
        <v>0</v>
      </c>
      <c r="F101" s="469" t="str">
        <f>三菜!I39&amp;三菜!J39</f>
        <v/>
      </c>
      <c r="G101" s="469"/>
      <c r="H101" s="470">
        <f>三菜!K39</f>
        <v>0</v>
      </c>
      <c r="I101" s="469" t="str">
        <f>三菜!L39&amp;三菜!M39</f>
        <v/>
      </c>
      <c r="J101" s="469"/>
      <c r="K101" s="470">
        <f>三菜!N39</f>
        <v>0</v>
      </c>
      <c r="L101" s="469" t="str">
        <f>三菜!O39&amp;三菜!P39</f>
        <v/>
      </c>
      <c r="M101" s="469"/>
    </row>
    <row r="102" spans="1:13">
      <c r="A102" s="888" t="s">
        <v>75</v>
      </c>
      <c r="B102" s="893"/>
      <c r="C102" s="894"/>
      <c r="D102" s="895"/>
      <c r="E102" s="893"/>
      <c r="F102" s="894"/>
      <c r="G102" s="895"/>
      <c r="H102" s="893"/>
      <c r="I102" s="894"/>
      <c r="J102" s="895"/>
      <c r="K102" s="893"/>
      <c r="L102" s="894"/>
      <c r="M102" s="895"/>
    </row>
    <row r="103" spans="1:13" ht="16.8" thickBot="1">
      <c r="A103" s="889"/>
      <c r="B103" s="896"/>
      <c r="C103" s="897"/>
      <c r="D103" s="898"/>
      <c r="E103" s="896"/>
      <c r="F103" s="897"/>
      <c r="G103" s="898"/>
      <c r="H103" s="896"/>
      <c r="I103" s="897"/>
      <c r="J103" s="898"/>
      <c r="K103" s="896"/>
      <c r="L103" s="897"/>
      <c r="M103" s="898"/>
    </row>
    <row r="104" spans="1:13">
      <c r="A104" s="888" t="s">
        <v>172</v>
      </c>
      <c r="B104" s="893"/>
      <c r="C104" s="894"/>
      <c r="D104" s="895"/>
      <c r="E104" s="893"/>
      <c r="F104" s="894"/>
      <c r="G104" s="895"/>
      <c r="H104" s="893"/>
      <c r="I104" s="894"/>
      <c r="J104" s="895"/>
      <c r="K104" s="893"/>
      <c r="L104" s="894"/>
      <c r="M104" s="895"/>
    </row>
    <row r="105" spans="1:13">
      <c r="A105" s="899"/>
      <c r="B105" s="900"/>
      <c r="C105" s="901"/>
      <c r="D105" s="902"/>
      <c r="E105" s="900"/>
      <c r="F105" s="901"/>
      <c r="G105" s="902"/>
      <c r="H105" s="900"/>
      <c r="I105" s="901"/>
      <c r="J105" s="902"/>
      <c r="K105" s="900"/>
      <c r="L105" s="901"/>
      <c r="M105" s="902"/>
    </row>
    <row r="106" spans="1:13">
      <c r="A106" s="899"/>
      <c r="B106" s="900"/>
      <c r="C106" s="901"/>
      <c r="D106" s="902"/>
      <c r="E106" s="900"/>
      <c r="F106" s="901"/>
      <c r="G106" s="902"/>
      <c r="H106" s="900"/>
      <c r="I106" s="901"/>
      <c r="J106" s="902"/>
      <c r="K106" s="900"/>
      <c r="L106" s="901"/>
      <c r="M106" s="902"/>
    </row>
    <row r="107" spans="1:13">
      <c r="A107" s="899"/>
      <c r="B107" s="900"/>
      <c r="C107" s="901"/>
      <c r="D107" s="902"/>
      <c r="E107" s="900"/>
      <c r="F107" s="901"/>
      <c r="G107" s="902"/>
      <c r="H107" s="900"/>
      <c r="I107" s="901"/>
      <c r="J107" s="902"/>
      <c r="K107" s="900"/>
      <c r="L107" s="901"/>
      <c r="M107" s="902"/>
    </row>
    <row r="108" spans="1:13">
      <c r="A108" s="899"/>
      <c r="B108" s="900"/>
      <c r="C108" s="901"/>
      <c r="D108" s="902"/>
      <c r="E108" s="900"/>
      <c r="F108" s="901"/>
      <c r="G108" s="902"/>
      <c r="H108" s="900"/>
      <c r="I108" s="901"/>
      <c r="J108" s="902"/>
      <c r="K108" s="900"/>
      <c r="L108" s="901"/>
      <c r="M108" s="902"/>
    </row>
    <row r="109" spans="1:13">
      <c r="A109" s="899"/>
      <c r="B109" s="900"/>
      <c r="C109" s="901"/>
      <c r="D109" s="902"/>
      <c r="E109" s="900"/>
      <c r="F109" s="901"/>
      <c r="G109" s="902"/>
      <c r="H109" s="900"/>
      <c r="I109" s="901"/>
      <c r="J109" s="902"/>
      <c r="K109" s="900"/>
      <c r="L109" s="901"/>
      <c r="M109" s="902"/>
    </row>
    <row r="110" spans="1:13">
      <c r="A110" s="899"/>
      <c r="B110" s="900"/>
      <c r="C110" s="901"/>
      <c r="D110" s="902"/>
      <c r="E110" s="900"/>
      <c r="F110" s="901"/>
      <c r="G110" s="902"/>
      <c r="H110" s="900"/>
      <c r="I110" s="901"/>
      <c r="J110" s="902"/>
      <c r="K110" s="900"/>
      <c r="L110" s="901"/>
      <c r="M110" s="902"/>
    </row>
    <row r="111" spans="1:13">
      <c r="A111" s="899"/>
      <c r="B111" s="900"/>
      <c r="C111" s="901"/>
      <c r="D111" s="902"/>
      <c r="E111" s="900"/>
      <c r="F111" s="901"/>
      <c r="G111" s="902"/>
      <c r="H111" s="900"/>
      <c r="I111" s="901"/>
      <c r="J111" s="902"/>
      <c r="K111" s="900"/>
      <c r="L111" s="901"/>
      <c r="M111" s="902"/>
    </row>
    <row r="112" spans="1:13">
      <c r="A112" s="899"/>
      <c r="B112" s="900"/>
      <c r="C112" s="903"/>
      <c r="D112" s="902"/>
      <c r="E112" s="900"/>
      <c r="F112" s="903"/>
      <c r="G112" s="902"/>
      <c r="H112" s="900"/>
      <c r="I112" s="903"/>
      <c r="J112" s="902"/>
      <c r="K112" s="900"/>
      <c r="L112" s="903"/>
      <c r="M112" s="902"/>
    </row>
    <row r="113" spans="1:13">
      <c r="A113" s="899"/>
      <c r="B113" s="900"/>
      <c r="C113" s="903"/>
      <c r="D113" s="902"/>
      <c r="E113" s="900"/>
      <c r="F113" s="903"/>
      <c r="G113" s="902"/>
      <c r="H113" s="900"/>
      <c r="I113" s="903"/>
      <c r="J113" s="902"/>
      <c r="K113" s="900"/>
      <c r="L113" s="903"/>
      <c r="M113" s="902"/>
    </row>
    <row r="114" spans="1:13" ht="16.8" thickBot="1">
      <c r="A114" s="889"/>
      <c r="B114" s="896"/>
      <c r="C114" s="897"/>
      <c r="D114" s="898"/>
      <c r="E114" s="896"/>
      <c r="F114" s="897"/>
      <c r="G114" s="898"/>
      <c r="H114" s="896"/>
      <c r="I114" s="897"/>
      <c r="J114" s="898"/>
      <c r="K114" s="896"/>
      <c r="L114" s="897"/>
      <c r="M114" s="898"/>
    </row>
    <row r="115" spans="1:13">
      <c r="A115" s="13" t="s">
        <v>173</v>
      </c>
      <c r="B115" s="13"/>
      <c r="C115" s="13" t="s">
        <v>175</v>
      </c>
      <c r="D115" s="13"/>
      <c r="E115" s="13" t="s">
        <v>164</v>
      </c>
      <c r="F115" s="13"/>
      <c r="G115" s="13" t="s">
        <v>189</v>
      </c>
      <c r="H115" s="13"/>
      <c r="I115" s="13"/>
      <c r="J115" s="13"/>
      <c r="K115" s="13" t="s">
        <v>174</v>
      </c>
      <c r="L115" s="13"/>
      <c r="M115" s="13"/>
    </row>
    <row r="116" spans="1:13" s="13" customFormat="1">
      <c r="A116" s="883" t="s">
        <v>188</v>
      </c>
      <c r="B116" s="883"/>
      <c r="C116" s="883"/>
      <c r="D116" s="883"/>
      <c r="E116" s="883"/>
      <c r="F116" s="883"/>
      <c r="G116" s="883"/>
      <c r="H116" s="883"/>
      <c r="I116" s="883"/>
      <c r="J116" s="883"/>
      <c r="K116" s="883"/>
      <c r="L116" s="883"/>
      <c r="M116" s="883"/>
    </row>
    <row r="117" spans="1:13" ht="22.2">
      <c r="A117" s="887" t="str">
        <f>三菜!$B$1</f>
        <v>D19-6 嘉義縣六腳鄉六嘉國中 109學年度第1學期第14週午餐午餐食譜設計</v>
      </c>
      <c r="B117" s="887"/>
      <c r="C117" s="887"/>
      <c r="D117" s="887"/>
      <c r="E117" s="887"/>
      <c r="F117" s="887"/>
      <c r="G117" s="887"/>
      <c r="H117" s="887"/>
      <c r="I117" s="887"/>
      <c r="J117" s="887"/>
      <c r="K117" s="471" t="s">
        <v>165</v>
      </c>
      <c r="L117" s="471" t="str">
        <f>三菜!B40&amp;三菜!B41&amp;三菜!B42&amp;三菜!B43</f>
        <v>12月4日</v>
      </c>
      <c r="M117" s="471"/>
    </row>
    <row r="118" spans="1:13" ht="22.8" thickBot="1">
      <c r="A118" s="904" t="s">
        <v>190</v>
      </c>
      <c r="B118" s="905"/>
      <c r="C118" s="905"/>
      <c r="D118" s="905"/>
      <c r="E118" s="905"/>
      <c r="F118" s="905"/>
      <c r="G118" s="905"/>
      <c r="H118" s="905"/>
      <c r="I118" s="905"/>
      <c r="J118" s="905"/>
      <c r="K118" s="905"/>
      <c r="L118" s="905"/>
      <c r="M118" s="905"/>
    </row>
    <row r="119" spans="1:13" ht="16.8" thickBot="1">
      <c r="A119" s="888" t="s">
        <v>166</v>
      </c>
      <c r="B119" s="884" t="s">
        <v>21</v>
      </c>
      <c r="C119" s="885"/>
      <c r="D119" s="886"/>
      <c r="E119" s="884" t="s">
        <v>26</v>
      </c>
      <c r="F119" s="885"/>
      <c r="G119" s="886"/>
      <c r="H119" s="884" t="s">
        <v>57</v>
      </c>
      <c r="I119" s="885"/>
      <c r="J119" s="886"/>
      <c r="K119" s="884" t="s">
        <v>28</v>
      </c>
      <c r="L119" s="885"/>
      <c r="M119" s="886"/>
    </row>
    <row r="120" spans="1:13" ht="16.8" thickBot="1">
      <c r="A120" s="889"/>
      <c r="B120" s="884" t="str">
        <f>三菜!E40</f>
        <v>香滷雞腿</v>
      </c>
      <c r="C120" s="885"/>
      <c r="D120" s="886"/>
      <c r="E120" s="884" t="str">
        <f>三菜!H40</f>
        <v>紅蘿蔔炒蛋</v>
      </c>
      <c r="F120" s="885"/>
      <c r="G120" s="886"/>
      <c r="H120" s="884" t="str">
        <f>三菜!K40</f>
        <v>炒高麗菜</v>
      </c>
      <c r="I120" s="885"/>
      <c r="J120" s="886"/>
      <c r="K120" s="884" t="str">
        <f>三菜!N40</f>
        <v>紅豆湯(提早送</v>
      </c>
      <c r="L120" s="885"/>
      <c r="M120" s="886"/>
    </row>
    <row r="121" spans="1:13">
      <c r="A121" s="890" t="s">
        <v>177</v>
      </c>
      <c r="B121" s="468" t="s">
        <v>44</v>
      </c>
      <c r="C121" s="468" t="s">
        <v>167</v>
      </c>
      <c r="D121" s="468" t="s">
        <v>168</v>
      </c>
      <c r="E121" s="468" t="s">
        <v>39</v>
      </c>
      <c r="F121" s="468" t="s">
        <v>167</v>
      </c>
      <c r="G121" s="468" t="s">
        <v>168</v>
      </c>
      <c r="H121" s="468" t="s">
        <v>44</v>
      </c>
      <c r="I121" s="468" t="s">
        <v>167</v>
      </c>
      <c r="J121" s="468" t="s">
        <v>168</v>
      </c>
      <c r="K121" s="468" t="s">
        <v>44</v>
      </c>
      <c r="L121" s="468" t="s">
        <v>167</v>
      </c>
      <c r="M121" s="468" t="s">
        <v>168</v>
      </c>
    </row>
    <row r="122" spans="1:13" ht="16.8" thickBot="1">
      <c r="A122" s="891"/>
      <c r="B122" s="469" t="s">
        <v>169</v>
      </c>
      <c r="C122" s="469" t="s">
        <v>170</v>
      </c>
      <c r="D122" s="469" t="s">
        <v>171</v>
      </c>
      <c r="E122" s="469" t="s">
        <v>169</v>
      </c>
      <c r="F122" s="469" t="s">
        <v>170</v>
      </c>
      <c r="G122" s="469" t="s">
        <v>171</v>
      </c>
      <c r="H122" s="469" t="s">
        <v>169</v>
      </c>
      <c r="I122" s="469" t="s">
        <v>170</v>
      </c>
      <c r="J122" s="469" t="s">
        <v>171</v>
      </c>
      <c r="K122" s="469" t="s">
        <v>169</v>
      </c>
      <c r="L122" s="469" t="s">
        <v>170</v>
      </c>
      <c r="M122" s="469" t="s">
        <v>171</v>
      </c>
    </row>
    <row r="123" spans="1:13" ht="17.25" customHeight="1" thickBot="1">
      <c r="A123" s="891"/>
      <c r="B123" s="470" t="str">
        <f>三菜!E41</f>
        <v>雞腿D7(醃/宏)</v>
      </c>
      <c r="C123" s="469" t="str">
        <f>三菜!F41&amp;三菜!G41</f>
        <v>234支</v>
      </c>
      <c r="D123" s="469"/>
      <c r="E123" s="470" t="str">
        <f>三菜!H41</f>
        <v>紅蘿蔔絲</v>
      </c>
      <c r="F123" s="469" t="str">
        <f>三菜!I41&amp;三菜!J41</f>
        <v>8Kg</v>
      </c>
      <c r="G123" s="469"/>
      <c r="H123" s="470" t="str">
        <f>三菜!K41</f>
        <v>高麗菜(切片)</v>
      </c>
      <c r="I123" s="469" t="str">
        <f>三菜!L41&amp;三菜!M41</f>
        <v>17Kg</v>
      </c>
      <c r="J123" s="469"/>
      <c r="K123" s="470" t="str">
        <f>三菜!N41</f>
        <v>紅豆</v>
      </c>
      <c r="L123" s="469" t="str">
        <f>三菜!O41&amp;三菜!P41</f>
        <v>0Kg</v>
      </c>
      <c r="M123" s="469"/>
    </row>
    <row r="124" spans="1:13" ht="17.25" customHeight="1" thickBot="1">
      <c r="A124" s="891"/>
      <c r="B124" s="470" t="str">
        <f>三菜!E42</f>
        <v>薑片</v>
      </c>
      <c r="C124" s="469" t="str">
        <f>三菜!F42&amp;三菜!G42</f>
        <v>0.2Kg</v>
      </c>
      <c r="D124" s="469"/>
      <c r="E124" s="470" t="str">
        <f>三菜!H42</f>
        <v>蛋(30粒/盤/約1.8k)</v>
      </c>
      <c r="F124" s="469" t="str">
        <f>三菜!I42&amp;三菜!J42</f>
        <v>4盤</v>
      </c>
      <c r="G124" s="469"/>
      <c r="H124" s="470" t="str">
        <f>三菜!K42</f>
        <v>蒜末</v>
      </c>
      <c r="I124" s="469" t="str">
        <f>三菜!L42&amp;三菜!M42</f>
        <v>0.2Kg</v>
      </c>
      <c r="J124" s="469"/>
      <c r="K124" s="470">
        <f>三菜!N42</f>
        <v>0</v>
      </c>
      <c r="L124" s="469" t="str">
        <f>三菜!O42&amp;三菜!P42</f>
        <v/>
      </c>
      <c r="M124" s="469"/>
    </row>
    <row r="125" spans="1:13" ht="17.25" customHeight="1" thickBot="1">
      <c r="A125" s="891"/>
      <c r="B125" s="470">
        <f>三菜!E43</f>
        <v>0</v>
      </c>
      <c r="C125" s="469" t="str">
        <f>三菜!F43&amp;三菜!G43</f>
        <v/>
      </c>
      <c r="D125" s="469"/>
      <c r="E125" s="470" t="str">
        <f>三菜!H43</f>
        <v>洋蔥絲</v>
      </c>
      <c r="F125" s="469" t="str">
        <f>三菜!I43&amp;三菜!J43</f>
        <v>3Kg</v>
      </c>
      <c r="G125" s="469"/>
      <c r="H125" s="470">
        <f>三菜!K43</f>
        <v>0</v>
      </c>
      <c r="I125" s="469" t="str">
        <f>三菜!L43&amp;三菜!M43</f>
        <v/>
      </c>
      <c r="J125" s="469"/>
      <c r="K125" s="470">
        <f>三菜!N43</f>
        <v>0</v>
      </c>
      <c r="L125" s="469" t="str">
        <f>三菜!O43&amp;三菜!P43</f>
        <v/>
      </c>
      <c r="M125" s="469"/>
    </row>
    <row r="126" spans="1:13" ht="17.25" customHeight="1" thickBot="1">
      <c r="A126" s="891"/>
      <c r="B126" s="470">
        <f>三菜!E44</f>
        <v>0</v>
      </c>
      <c r="C126" s="469" t="str">
        <f>三菜!F44&amp;三菜!G44</f>
        <v/>
      </c>
      <c r="D126" s="469"/>
      <c r="E126" s="470">
        <f>三菜!H44</f>
        <v>0</v>
      </c>
      <c r="F126" s="469" t="str">
        <f>三菜!I44&amp;三菜!J44</f>
        <v/>
      </c>
      <c r="G126" s="469"/>
      <c r="H126" s="470">
        <f>三菜!K44</f>
        <v>0</v>
      </c>
      <c r="I126" s="469" t="str">
        <f>三菜!L44&amp;三菜!M44</f>
        <v/>
      </c>
      <c r="J126" s="469"/>
      <c r="K126" s="470">
        <f>三菜!N44</f>
        <v>0</v>
      </c>
      <c r="L126" s="469" t="str">
        <f>三菜!O44&amp;三菜!P44</f>
        <v/>
      </c>
      <c r="M126" s="469"/>
    </row>
    <row r="127" spans="1:13" ht="17.25" customHeight="1" thickBot="1">
      <c r="A127" s="891"/>
      <c r="B127" s="470">
        <f>三菜!E45</f>
        <v>0</v>
      </c>
      <c r="C127" s="469" t="str">
        <f>三菜!F45&amp;三菜!G45</f>
        <v/>
      </c>
      <c r="D127" s="469"/>
      <c r="E127" s="470">
        <f>三菜!H45</f>
        <v>0</v>
      </c>
      <c r="F127" s="469" t="str">
        <f>三菜!I45&amp;三菜!J45</f>
        <v/>
      </c>
      <c r="G127" s="469"/>
      <c r="H127" s="470">
        <f>三菜!K45</f>
        <v>0</v>
      </c>
      <c r="I127" s="469" t="str">
        <f>三菜!L45&amp;三菜!M45</f>
        <v/>
      </c>
      <c r="J127" s="469"/>
      <c r="K127" s="470">
        <f>三菜!N45</f>
        <v>0</v>
      </c>
      <c r="L127" s="469" t="str">
        <f>三菜!O45&amp;三菜!P45</f>
        <v/>
      </c>
      <c r="M127" s="469"/>
    </row>
    <row r="128" spans="1:13" ht="17.25" customHeight="1" thickBot="1">
      <c r="A128" s="891"/>
      <c r="B128" s="470">
        <f>三菜!E46</f>
        <v>0</v>
      </c>
      <c r="C128" s="469" t="str">
        <f>三菜!F46&amp;三菜!G46</f>
        <v/>
      </c>
      <c r="D128" s="469"/>
      <c r="E128" s="470">
        <f>三菜!H46</f>
        <v>0</v>
      </c>
      <c r="F128" s="469" t="str">
        <f>三菜!I46&amp;三菜!J46</f>
        <v/>
      </c>
      <c r="G128" s="469"/>
      <c r="H128" s="470">
        <f>三菜!K46</f>
        <v>0</v>
      </c>
      <c r="I128" s="469" t="str">
        <f>三菜!L46&amp;三菜!M46</f>
        <v/>
      </c>
      <c r="J128" s="469"/>
      <c r="K128" s="470">
        <f>三菜!N46</f>
        <v>0</v>
      </c>
      <c r="L128" s="469" t="str">
        <f>三菜!O46&amp;三菜!P46</f>
        <v/>
      </c>
      <c r="M128" s="469"/>
    </row>
    <row r="129" spans="1:13" ht="17.25" customHeight="1" thickBot="1">
      <c r="A129" s="891"/>
      <c r="B129" s="470">
        <f>三菜!E47</f>
        <v>0</v>
      </c>
      <c r="C129" s="469" t="str">
        <f>三菜!F47&amp;三菜!G47</f>
        <v/>
      </c>
      <c r="D129" s="469"/>
      <c r="E129" s="470">
        <f>三菜!H47</f>
        <v>0</v>
      </c>
      <c r="F129" s="469" t="str">
        <f>三菜!I47&amp;三菜!J47</f>
        <v/>
      </c>
      <c r="G129" s="469"/>
      <c r="H129" s="470">
        <f>三菜!K47</f>
        <v>0</v>
      </c>
      <c r="I129" s="469" t="str">
        <f>三菜!L47&amp;三菜!M47</f>
        <v/>
      </c>
      <c r="J129" s="469"/>
      <c r="K129" s="470">
        <f>三菜!N47</f>
        <v>0</v>
      </c>
      <c r="L129" s="469" t="str">
        <f>三菜!O47&amp;三菜!P47</f>
        <v/>
      </c>
      <c r="M129" s="469"/>
    </row>
    <row r="130" spans="1:13" ht="17.25" customHeight="1" thickBot="1">
      <c r="A130" s="892"/>
      <c r="B130" s="470">
        <f>三菜!E48</f>
        <v>0</v>
      </c>
      <c r="C130" s="469" t="str">
        <f>三菜!F48&amp;三菜!G48</f>
        <v/>
      </c>
      <c r="D130" s="469"/>
      <c r="E130" s="470">
        <f>三菜!H48</f>
        <v>0</v>
      </c>
      <c r="F130" s="469" t="str">
        <f>三菜!I48&amp;三菜!J48</f>
        <v/>
      </c>
      <c r="G130" s="469"/>
      <c r="H130" s="470">
        <f>三菜!K48</f>
        <v>0</v>
      </c>
      <c r="I130" s="469" t="str">
        <f>三菜!L48&amp;三菜!M48</f>
        <v/>
      </c>
      <c r="J130" s="469"/>
      <c r="K130" s="470">
        <f>三菜!N48</f>
        <v>0</v>
      </c>
      <c r="L130" s="469" t="str">
        <f>三菜!O48&amp;三菜!P48</f>
        <v/>
      </c>
      <c r="M130" s="469"/>
    </row>
    <row r="131" spans="1:13">
      <c r="A131" s="888" t="s">
        <v>75</v>
      </c>
      <c r="B131" s="893"/>
      <c r="C131" s="894"/>
      <c r="D131" s="895"/>
      <c r="E131" s="893"/>
      <c r="F131" s="894"/>
      <c r="G131" s="895"/>
      <c r="H131" s="893"/>
      <c r="I131" s="894"/>
      <c r="J131" s="895"/>
      <c r="K131" s="893"/>
      <c r="L131" s="894"/>
      <c r="M131" s="895"/>
    </row>
    <row r="132" spans="1:13" ht="16.8" thickBot="1">
      <c r="A132" s="889"/>
      <c r="B132" s="896"/>
      <c r="C132" s="897"/>
      <c r="D132" s="898"/>
      <c r="E132" s="896"/>
      <c r="F132" s="897"/>
      <c r="G132" s="898"/>
      <c r="H132" s="896"/>
      <c r="I132" s="897"/>
      <c r="J132" s="898"/>
      <c r="K132" s="896"/>
      <c r="L132" s="897"/>
      <c r="M132" s="898"/>
    </row>
    <row r="133" spans="1:13">
      <c r="A133" s="888" t="s">
        <v>172</v>
      </c>
      <c r="B133" s="893"/>
      <c r="C133" s="894"/>
      <c r="D133" s="895"/>
      <c r="E133" s="893"/>
      <c r="F133" s="894"/>
      <c r="G133" s="895"/>
      <c r="H133" s="893"/>
      <c r="I133" s="894"/>
      <c r="J133" s="895"/>
      <c r="K133" s="893"/>
      <c r="L133" s="894"/>
      <c r="M133" s="895"/>
    </row>
    <row r="134" spans="1:13">
      <c r="A134" s="899"/>
      <c r="B134" s="900"/>
      <c r="C134" s="901"/>
      <c r="D134" s="902"/>
      <c r="E134" s="900"/>
      <c r="F134" s="901"/>
      <c r="G134" s="902"/>
      <c r="H134" s="900"/>
      <c r="I134" s="901"/>
      <c r="J134" s="902"/>
      <c r="K134" s="900"/>
      <c r="L134" s="901"/>
      <c r="M134" s="902"/>
    </row>
    <row r="135" spans="1:13">
      <c r="A135" s="899"/>
      <c r="B135" s="900"/>
      <c r="C135" s="901"/>
      <c r="D135" s="902"/>
      <c r="E135" s="900"/>
      <c r="F135" s="901"/>
      <c r="G135" s="902"/>
      <c r="H135" s="900"/>
      <c r="I135" s="901"/>
      <c r="J135" s="902"/>
      <c r="K135" s="900"/>
      <c r="L135" s="901"/>
      <c r="M135" s="902"/>
    </row>
    <row r="136" spans="1:13">
      <c r="A136" s="899"/>
      <c r="B136" s="900"/>
      <c r="C136" s="901"/>
      <c r="D136" s="902"/>
      <c r="E136" s="900"/>
      <c r="F136" s="901"/>
      <c r="G136" s="902"/>
      <c r="H136" s="900"/>
      <c r="I136" s="901"/>
      <c r="J136" s="902"/>
      <c r="K136" s="900"/>
      <c r="L136" s="901"/>
      <c r="M136" s="902"/>
    </row>
    <row r="137" spans="1:13">
      <c r="A137" s="899"/>
      <c r="B137" s="900"/>
      <c r="C137" s="901"/>
      <c r="D137" s="902"/>
      <c r="E137" s="900"/>
      <c r="F137" s="901"/>
      <c r="G137" s="902"/>
      <c r="H137" s="900"/>
      <c r="I137" s="901"/>
      <c r="J137" s="902"/>
      <c r="K137" s="900"/>
      <c r="L137" s="901"/>
      <c r="M137" s="902"/>
    </row>
    <row r="138" spans="1:13">
      <c r="A138" s="899"/>
      <c r="B138" s="900"/>
      <c r="C138" s="901"/>
      <c r="D138" s="902"/>
      <c r="E138" s="900"/>
      <c r="F138" s="901"/>
      <c r="G138" s="902"/>
      <c r="H138" s="900"/>
      <c r="I138" s="901"/>
      <c r="J138" s="902"/>
      <c r="K138" s="900"/>
      <c r="L138" s="901"/>
      <c r="M138" s="902"/>
    </row>
    <row r="139" spans="1:13">
      <c r="A139" s="899"/>
      <c r="B139" s="900"/>
      <c r="C139" s="901"/>
      <c r="D139" s="902"/>
      <c r="E139" s="900"/>
      <c r="F139" s="901"/>
      <c r="G139" s="902"/>
      <c r="H139" s="900"/>
      <c r="I139" s="901"/>
      <c r="J139" s="902"/>
      <c r="K139" s="900"/>
      <c r="L139" s="901"/>
      <c r="M139" s="902"/>
    </row>
    <row r="140" spans="1:13">
      <c r="A140" s="899"/>
      <c r="B140" s="900"/>
      <c r="C140" s="901"/>
      <c r="D140" s="902"/>
      <c r="E140" s="900"/>
      <c r="F140" s="901"/>
      <c r="G140" s="902"/>
      <c r="H140" s="900"/>
      <c r="I140" s="901"/>
      <c r="J140" s="902"/>
      <c r="K140" s="900"/>
      <c r="L140" s="901"/>
      <c r="M140" s="902"/>
    </row>
    <row r="141" spans="1:13">
      <c r="A141" s="899"/>
      <c r="B141" s="900"/>
      <c r="C141" s="903"/>
      <c r="D141" s="902"/>
      <c r="E141" s="900"/>
      <c r="F141" s="903"/>
      <c r="G141" s="902"/>
      <c r="H141" s="900"/>
      <c r="I141" s="903"/>
      <c r="J141" s="902"/>
      <c r="K141" s="900"/>
      <c r="L141" s="903"/>
      <c r="M141" s="902"/>
    </row>
    <row r="142" spans="1:13">
      <c r="A142" s="899"/>
      <c r="B142" s="900"/>
      <c r="C142" s="903"/>
      <c r="D142" s="902"/>
      <c r="E142" s="900"/>
      <c r="F142" s="903"/>
      <c r="G142" s="902"/>
      <c r="H142" s="900"/>
      <c r="I142" s="903"/>
      <c r="J142" s="902"/>
      <c r="K142" s="900"/>
      <c r="L142" s="903"/>
      <c r="M142" s="902"/>
    </row>
    <row r="143" spans="1:13" ht="16.8" thickBot="1">
      <c r="A143" s="889"/>
      <c r="B143" s="896"/>
      <c r="C143" s="897"/>
      <c r="D143" s="898"/>
      <c r="E143" s="896"/>
      <c r="F143" s="897"/>
      <c r="G143" s="898"/>
      <c r="H143" s="896"/>
      <c r="I143" s="897"/>
      <c r="J143" s="898"/>
      <c r="K143" s="896"/>
      <c r="L143" s="897"/>
      <c r="M143" s="898"/>
    </row>
    <row r="144" spans="1:13">
      <c r="A144" s="13" t="s">
        <v>173</v>
      </c>
      <c r="B144" s="13"/>
      <c r="C144" s="13" t="s">
        <v>175</v>
      </c>
      <c r="D144" s="13"/>
      <c r="E144" s="13" t="s">
        <v>164</v>
      </c>
      <c r="F144" s="13"/>
      <c r="G144" s="13" t="s">
        <v>189</v>
      </c>
      <c r="H144" s="13"/>
      <c r="I144" s="13"/>
      <c r="J144" s="13"/>
      <c r="K144" s="13" t="s">
        <v>174</v>
      </c>
      <c r="L144" s="13"/>
      <c r="M144" s="13"/>
    </row>
    <row r="145" spans="1:13" s="13" customFormat="1">
      <c r="A145" s="883" t="s">
        <v>188</v>
      </c>
      <c r="B145" s="883"/>
      <c r="C145" s="883"/>
      <c r="D145" s="883"/>
      <c r="E145" s="883"/>
      <c r="F145" s="883"/>
      <c r="G145" s="883"/>
      <c r="H145" s="883"/>
      <c r="I145" s="883"/>
      <c r="J145" s="883"/>
      <c r="K145" s="883"/>
      <c r="L145" s="883"/>
      <c r="M145" s="883"/>
    </row>
  </sheetData>
  <mergeCells count="115">
    <mergeCell ref="A2:M2"/>
    <mergeCell ref="A31:M31"/>
    <mergeCell ref="A60:M60"/>
    <mergeCell ref="A89:M89"/>
    <mergeCell ref="A118:M118"/>
    <mergeCell ref="A121:A130"/>
    <mergeCell ref="A131:A132"/>
    <mergeCell ref="B131:D132"/>
    <mergeCell ref="E131:G132"/>
    <mergeCell ref="H131:J132"/>
    <mergeCell ref="K131:M132"/>
    <mergeCell ref="A92:A101"/>
    <mergeCell ref="A102:A103"/>
    <mergeCell ref="B102:D103"/>
    <mergeCell ref="E102:G103"/>
    <mergeCell ref="H102:J103"/>
    <mergeCell ref="K102:M103"/>
    <mergeCell ref="A104:A114"/>
    <mergeCell ref="B104:D114"/>
    <mergeCell ref="E104:G114"/>
    <mergeCell ref="H104:J114"/>
    <mergeCell ref="K104:M114"/>
    <mergeCell ref="A88:J88"/>
    <mergeCell ref="A87:M87"/>
    <mergeCell ref="A133:A143"/>
    <mergeCell ref="B133:D143"/>
    <mergeCell ref="E133:G143"/>
    <mergeCell ref="H133:J143"/>
    <mergeCell ref="K133:M143"/>
    <mergeCell ref="A117:J117"/>
    <mergeCell ref="A116:M116"/>
    <mergeCell ref="A119:A120"/>
    <mergeCell ref="B119:D119"/>
    <mergeCell ref="E119:G119"/>
    <mergeCell ref="H119:J119"/>
    <mergeCell ref="K119:M119"/>
    <mergeCell ref="B120:D120"/>
    <mergeCell ref="E120:G120"/>
    <mergeCell ref="H120:J120"/>
    <mergeCell ref="K120:M120"/>
    <mergeCell ref="A90:A91"/>
    <mergeCell ref="B90:D90"/>
    <mergeCell ref="E90:G90"/>
    <mergeCell ref="H90:J90"/>
    <mergeCell ref="K90:M90"/>
    <mergeCell ref="B91:D91"/>
    <mergeCell ref="E91:G91"/>
    <mergeCell ref="H91:J91"/>
    <mergeCell ref="K91:M91"/>
    <mergeCell ref="A63:A72"/>
    <mergeCell ref="A73:A74"/>
    <mergeCell ref="B73:D74"/>
    <mergeCell ref="E73:G74"/>
    <mergeCell ref="H73:J74"/>
    <mergeCell ref="K73:M74"/>
    <mergeCell ref="A75:A85"/>
    <mergeCell ref="B75:D85"/>
    <mergeCell ref="E75:G85"/>
    <mergeCell ref="H75:J85"/>
    <mergeCell ref="K75:M85"/>
    <mergeCell ref="A59:J59"/>
    <mergeCell ref="A58:M58"/>
    <mergeCell ref="A61:A62"/>
    <mergeCell ref="B61:D61"/>
    <mergeCell ref="E61:G61"/>
    <mergeCell ref="H61:J61"/>
    <mergeCell ref="K61:M61"/>
    <mergeCell ref="B62:D62"/>
    <mergeCell ref="E62:G62"/>
    <mergeCell ref="H62:J62"/>
    <mergeCell ref="K62:M62"/>
    <mergeCell ref="A34:A43"/>
    <mergeCell ref="A44:A45"/>
    <mergeCell ref="B44:D45"/>
    <mergeCell ref="E44:G45"/>
    <mergeCell ref="H44:J45"/>
    <mergeCell ref="K44:M45"/>
    <mergeCell ref="A46:A56"/>
    <mergeCell ref="B46:D56"/>
    <mergeCell ref="E46:G56"/>
    <mergeCell ref="H46:J56"/>
    <mergeCell ref="K46:M56"/>
    <mergeCell ref="A32:A33"/>
    <mergeCell ref="B32:D32"/>
    <mergeCell ref="E32:G32"/>
    <mergeCell ref="H32:J32"/>
    <mergeCell ref="K32:M32"/>
    <mergeCell ref="B33:D33"/>
    <mergeCell ref="E33:G33"/>
    <mergeCell ref="H33:J33"/>
    <mergeCell ref="K33:M33"/>
    <mergeCell ref="A145:M145"/>
    <mergeCell ref="K3:M3"/>
    <mergeCell ref="B4:D4"/>
    <mergeCell ref="A1:J1"/>
    <mergeCell ref="A3:A4"/>
    <mergeCell ref="B3:D3"/>
    <mergeCell ref="E3:G3"/>
    <mergeCell ref="H3:J3"/>
    <mergeCell ref="H4:J4"/>
    <mergeCell ref="E4:G4"/>
    <mergeCell ref="A5:A14"/>
    <mergeCell ref="K4:M4"/>
    <mergeCell ref="A15:A16"/>
    <mergeCell ref="B15:D16"/>
    <mergeCell ref="E15:G16"/>
    <mergeCell ref="H15:J16"/>
    <mergeCell ref="K15:M16"/>
    <mergeCell ref="A17:A27"/>
    <mergeCell ref="B17:D27"/>
    <mergeCell ref="E17:G27"/>
    <mergeCell ref="H17:J27"/>
    <mergeCell ref="K17:M27"/>
    <mergeCell ref="A30:J30"/>
    <mergeCell ref="A29:M29"/>
  </mergeCells>
  <phoneticPr fontId="3" type="noConversion"/>
  <conditionalFormatting sqref="B1:M1 B3:M27 B32:M56 B61:M85 B90:M114 B119:M143 B30:M30 B59:M59 B88:M88 B117:M117 B146:M65536">
    <cfRule type="cellIs" dxfId="5" priority="11" stopIfTrue="1" operator="equal">
      <formula>0</formula>
    </cfRule>
  </conditionalFormatting>
  <conditionalFormatting sqref="B28:M28">
    <cfRule type="cellIs" dxfId="4" priority="5" stopIfTrue="1" operator="equal">
      <formula>0</formula>
    </cfRule>
  </conditionalFormatting>
  <conditionalFormatting sqref="B57:M57">
    <cfRule type="cellIs" dxfId="3" priority="4" stopIfTrue="1" operator="equal">
      <formula>0</formula>
    </cfRule>
  </conditionalFormatting>
  <conditionalFormatting sqref="B86:M86">
    <cfRule type="cellIs" dxfId="2" priority="3" stopIfTrue="1" operator="equal">
      <formula>0</formula>
    </cfRule>
  </conditionalFormatting>
  <conditionalFormatting sqref="B115:M115">
    <cfRule type="cellIs" dxfId="1" priority="2" stopIfTrue="1" operator="equal">
      <formula>0</formula>
    </cfRule>
  </conditionalFormatting>
  <conditionalFormatting sqref="B144:M144">
    <cfRule type="cellIs" dxfId="0" priority="1" stopIfTrue="1" operator="equal">
      <formula>0</formula>
    </cfRule>
  </conditionalFormatting>
  <printOptions horizontalCentered="1"/>
  <pageMargins left="0.39370078740157483" right="0.35433070866141736" top="0.74803149606299213" bottom="0.74803149606299213" header="0.31496062992125984" footer="0.31496062992125984"/>
  <pageSetup paperSize="9" scale="99" orientation="landscape" r:id="rId1"/>
  <rowBreaks count="1" manualBreakCount="1">
    <brk id="29"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2"/>
  <sheetViews>
    <sheetView showZeros="0" topLeftCell="A22" workbookViewId="0">
      <selection activeCell="C14" sqref="C14:E14"/>
    </sheetView>
  </sheetViews>
  <sheetFormatPr defaultRowHeight="16.2"/>
  <cols>
    <col min="1" max="2" width="4.6640625" customWidth="1"/>
    <col min="3" max="3" width="7.6640625" customWidth="1"/>
    <col min="4" max="4" width="2.6640625" customWidth="1"/>
    <col min="5" max="5" width="4.109375" customWidth="1"/>
    <col min="6" max="6" width="2.6640625" customWidth="1"/>
    <col min="7" max="9" width="4.6640625" customWidth="1"/>
    <col min="10" max="10" width="7.6640625" customWidth="1"/>
    <col min="11" max="11" width="2.6640625" customWidth="1"/>
    <col min="12" max="12" width="4.109375" customWidth="1"/>
    <col min="13" max="13" width="2.6640625" customWidth="1"/>
    <col min="14" max="16" width="4.6640625" customWidth="1"/>
    <col min="17" max="17" width="7.6640625" customWidth="1"/>
    <col min="18" max="18" width="2.6640625" customWidth="1"/>
    <col min="19" max="19" width="4.109375" customWidth="1"/>
    <col min="20" max="20" width="2.6640625" customWidth="1"/>
    <col min="21" max="23" width="4.6640625" customWidth="1"/>
    <col min="24" max="24" width="7.6640625" customWidth="1"/>
    <col min="25" max="25" width="2.6640625" customWidth="1"/>
    <col min="26" max="26" width="4.109375" customWidth="1"/>
    <col min="27" max="27" width="2.6640625" customWidth="1"/>
    <col min="28" max="30" width="4.6640625" customWidth="1"/>
    <col min="31" max="31" width="7.6640625" customWidth="1"/>
    <col min="32" max="32" width="2.6640625" customWidth="1"/>
    <col min="33" max="33" width="4.109375" customWidth="1"/>
    <col min="34" max="34" width="2.6640625" customWidth="1"/>
    <col min="35" max="36" width="4.6640625" customWidth="1"/>
  </cols>
  <sheetData>
    <row r="1" spans="1:52" s="49" customFormat="1" ht="25.5" customHeight="1">
      <c r="A1" s="661" t="str">
        <f>三菜!B1</f>
        <v>D19-6 嘉義縣六腳鄉六嘉國中 109學年度第1學期第14週午餐午餐食譜設計</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row>
    <row r="2" spans="1:52" s="48" customFormat="1" ht="7.5" customHeight="1" thickBot="1"/>
    <row r="3" spans="1:52" ht="14.4" customHeight="1" thickBot="1">
      <c r="A3" s="916"/>
      <c r="B3" s="53"/>
      <c r="C3" s="914" t="s">
        <v>36</v>
      </c>
      <c r="D3" s="914"/>
      <c r="E3" s="914"/>
      <c r="F3" s="914"/>
      <c r="G3" s="914"/>
      <c r="H3" s="915"/>
      <c r="I3" s="53"/>
      <c r="J3" s="914" t="s">
        <v>37</v>
      </c>
      <c r="K3" s="914"/>
      <c r="L3" s="914"/>
      <c r="M3" s="914"/>
      <c r="N3" s="914"/>
      <c r="O3" s="915"/>
      <c r="P3" s="52"/>
      <c r="Q3" s="914" t="s">
        <v>37</v>
      </c>
      <c r="R3" s="914"/>
      <c r="S3" s="914"/>
      <c r="T3" s="914"/>
      <c r="U3" s="914"/>
      <c r="V3" s="915"/>
      <c r="W3" s="52"/>
      <c r="X3" s="914" t="s">
        <v>37</v>
      </c>
      <c r="Y3" s="914"/>
      <c r="Z3" s="914"/>
      <c r="AA3" s="914"/>
      <c r="AB3" s="914"/>
      <c r="AC3" s="915"/>
      <c r="AD3" s="52"/>
      <c r="AE3" s="914" t="s">
        <v>37</v>
      </c>
      <c r="AF3" s="914"/>
      <c r="AG3" s="914"/>
      <c r="AH3" s="914"/>
      <c r="AI3" s="914"/>
      <c r="AJ3" s="915"/>
      <c r="AK3" s="44"/>
      <c r="AL3" s="44"/>
      <c r="AM3" s="44"/>
      <c r="AN3" s="44"/>
      <c r="AO3" s="44"/>
      <c r="AP3" s="44"/>
      <c r="AQ3" s="44"/>
      <c r="AR3" s="44"/>
      <c r="AS3" s="44"/>
      <c r="AT3" s="44"/>
      <c r="AU3" s="44"/>
      <c r="AV3" s="44"/>
      <c r="AW3" s="44"/>
      <c r="AX3" s="44"/>
      <c r="AY3" s="44"/>
      <c r="AZ3" s="44"/>
    </row>
    <row r="4" spans="1:52" s="50" customFormat="1" ht="14.1" customHeight="1">
      <c r="A4" s="662"/>
      <c r="B4" s="58" t="s">
        <v>0</v>
      </c>
      <c r="C4" s="55" t="str">
        <f>TRIM(三菜!B4)</f>
        <v>11</v>
      </c>
      <c r="D4" s="56" t="s">
        <v>3</v>
      </c>
      <c r="E4" s="55" t="str">
        <f>TRIM(三菜!B6)</f>
        <v>30</v>
      </c>
      <c r="F4" s="57" t="s">
        <v>4</v>
      </c>
      <c r="G4" s="664" t="str">
        <f>TRIM(三菜!B8)</f>
        <v>星期一</v>
      </c>
      <c r="H4" s="665"/>
      <c r="I4" s="62" t="s">
        <v>0</v>
      </c>
      <c r="J4" s="55" t="str">
        <f>TRIM(三菜!B13)</f>
        <v>12</v>
      </c>
      <c r="K4" s="56" t="s">
        <v>3</v>
      </c>
      <c r="L4" s="55" t="str">
        <f>TRIM(三菜!B15)</f>
        <v>1</v>
      </c>
      <c r="M4" s="57" t="s">
        <v>4</v>
      </c>
      <c r="N4" s="664" t="str">
        <f>TRIM(三菜!B17)</f>
        <v>星期二</v>
      </c>
      <c r="O4" s="665"/>
      <c r="P4" s="58" t="s">
        <v>0</v>
      </c>
      <c r="Q4" s="55" t="str">
        <f>TRIM(三菜!B22)</f>
        <v>12</v>
      </c>
      <c r="R4" s="56" t="s">
        <v>3</v>
      </c>
      <c r="S4" s="55" t="str">
        <f>TRIM(三菜!B24)</f>
        <v>2</v>
      </c>
      <c r="T4" s="57" t="s">
        <v>4</v>
      </c>
      <c r="U4" s="664" t="str">
        <f>TRIM(三菜!B26)</f>
        <v>星期三</v>
      </c>
      <c r="V4" s="665"/>
      <c r="W4" s="58" t="s">
        <v>0</v>
      </c>
      <c r="X4" s="55" t="str">
        <f>TRIM(三菜!B31)</f>
        <v>12</v>
      </c>
      <c r="Y4" s="56" t="s">
        <v>3</v>
      </c>
      <c r="Z4" s="55" t="str">
        <f>TRIM(三菜!B33)</f>
        <v>3</v>
      </c>
      <c r="AA4" s="57" t="s">
        <v>4</v>
      </c>
      <c r="AB4" s="664" t="str">
        <f>TRIM(三菜!B35)</f>
        <v>星期四</v>
      </c>
      <c r="AC4" s="665"/>
      <c r="AD4" s="58" t="s">
        <v>0</v>
      </c>
      <c r="AE4" s="55" t="str">
        <f>TRIM(三菜!B40)</f>
        <v>12</v>
      </c>
      <c r="AF4" s="56" t="s">
        <v>3</v>
      </c>
      <c r="AG4" s="55" t="str">
        <f>TRIM(三菜!B42)</f>
        <v>4</v>
      </c>
      <c r="AH4" s="57" t="s">
        <v>4</v>
      </c>
      <c r="AI4" s="664" t="str">
        <f>TRIM(三菜!B44)</f>
        <v>星期五</v>
      </c>
      <c r="AJ4" s="665"/>
      <c r="AK4" s="51"/>
      <c r="AL4" s="51"/>
      <c r="AM4" s="51"/>
      <c r="AN4" s="51"/>
      <c r="AO4" s="51"/>
      <c r="AP4" s="51"/>
      <c r="AQ4" s="51"/>
      <c r="AR4" s="51"/>
      <c r="AS4" s="51"/>
      <c r="AT4" s="51"/>
      <c r="AU4" s="51"/>
      <c r="AV4" s="51"/>
      <c r="AW4" s="51"/>
      <c r="AX4" s="51"/>
      <c r="AY4" s="51"/>
      <c r="AZ4" s="51"/>
    </row>
    <row r="5" spans="1:52" ht="14.4" customHeight="1">
      <c r="A5" s="662"/>
      <c r="B5" s="59" t="s">
        <v>20</v>
      </c>
      <c r="C5" s="678" t="str">
        <f>TRIM(三菜!B12)</f>
        <v>226</v>
      </c>
      <c r="D5" s="678"/>
      <c r="E5" s="678"/>
      <c r="F5" s="676" t="s">
        <v>34</v>
      </c>
      <c r="G5" s="676"/>
      <c r="H5" s="677"/>
      <c r="I5" s="63" t="s">
        <v>20</v>
      </c>
      <c r="J5" s="678" t="str">
        <f>TRIM(三菜!B21)</f>
        <v>226</v>
      </c>
      <c r="K5" s="678"/>
      <c r="L5" s="678"/>
      <c r="M5" s="676" t="s">
        <v>34</v>
      </c>
      <c r="N5" s="676"/>
      <c r="O5" s="677"/>
      <c r="P5" s="59" t="s">
        <v>20</v>
      </c>
      <c r="Q5" s="678" t="str">
        <f>TRIM(三菜!B30)</f>
        <v>226</v>
      </c>
      <c r="R5" s="678"/>
      <c r="S5" s="678"/>
      <c r="T5" s="676" t="s">
        <v>34</v>
      </c>
      <c r="U5" s="676"/>
      <c r="V5" s="677"/>
      <c r="W5" s="59" t="s">
        <v>20</v>
      </c>
      <c r="X5" s="678" t="str">
        <f>TRIM(三菜!B39)</f>
        <v>226</v>
      </c>
      <c r="Y5" s="678"/>
      <c r="Z5" s="678"/>
      <c r="AA5" s="676" t="s">
        <v>34</v>
      </c>
      <c r="AB5" s="676"/>
      <c r="AC5" s="677"/>
      <c r="AD5" s="59" t="s">
        <v>20</v>
      </c>
      <c r="AE5" s="678" t="str">
        <f>TRIM(三菜!B48)</f>
        <v>226</v>
      </c>
      <c r="AF5" s="678"/>
      <c r="AG5" s="678"/>
      <c r="AH5" s="676" t="s">
        <v>34</v>
      </c>
      <c r="AI5" s="676"/>
      <c r="AJ5" s="677"/>
      <c r="AK5" s="35"/>
      <c r="AL5" s="44"/>
      <c r="AM5" s="44"/>
      <c r="AN5" s="44"/>
      <c r="AO5" s="35"/>
      <c r="AP5" s="44"/>
      <c r="AQ5" s="44"/>
      <c r="AR5" s="44"/>
      <c r="AS5" s="35"/>
      <c r="AT5" s="44"/>
      <c r="AU5" s="44"/>
      <c r="AV5" s="44"/>
      <c r="AW5" s="35"/>
      <c r="AX5" s="44"/>
      <c r="AY5" s="44"/>
      <c r="AZ5" s="44"/>
    </row>
    <row r="6" spans="1:52" ht="14.4" customHeight="1">
      <c r="A6" s="662"/>
      <c r="B6" s="60" t="s">
        <v>35</v>
      </c>
      <c r="C6" s="670" t="str">
        <f>TRIM(三菜!D4)</f>
        <v>白米飯</v>
      </c>
      <c r="D6" s="670"/>
      <c r="E6" s="670"/>
      <c r="F6" s="670"/>
      <c r="G6" s="670"/>
      <c r="H6" s="680"/>
      <c r="I6" s="64" t="s">
        <v>35</v>
      </c>
      <c r="J6" s="674" t="str">
        <f>TRIM(三菜!D13)</f>
        <v>地瓜飯</v>
      </c>
      <c r="K6" s="674"/>
      <c r="L6" s="674"/>
      <c r="M6" s="674"/>
      <c r="N6" s="674"/>
      <c r="O6" s="675"/>
      <c r="P6" s="60" t="s">
        <v>35</v>
      </c>
      <c r="Q6" s="674" t="str">
        <f>TRIM(三菜!D22)</f>
        <v>白米飯</v>
      </c>
      <c r="R6" s="674"/>
      <c r="S6" s="674"/>
      <c r="T6" s="674"/>
      <c r="U6" s="674"/>
      <c r="V6" s="675"/>
      <c r="W6" s="60" t="s">
        <v>35</v>
      </c>
      <c r="X6" s="674" t="str">
        <f>TRIM(三菜!D31)</f>
        <v>白米飯</v>
      </c>
      <c r="Y6" s="674"/>
      <c r="Z6" s="674"/>
      <c r="AA6" s="674"/>
      <c r="AB6" s="674"/>
      <c r="AC6" s="675"/>
      <c r="AD6" s="60" t="s">
        <v>35</v>
      </c>
      <c r="AE6" s="674" t="str">
        <f>TRIM(三菜!D40)</f>
        <v>白米飯</v>
      </c>
      <c r="AF6" s="674"/>
      <c r="AG6" s="674"/>
      <c r="AH6" s="674"/>
      <c r="AI6" s="674"/>
      <c r="AJ6" s="675"/>
      <c r="AK6" s="35"/>
      <c r="AL6" s="44"/>
      <c r="AM6" s="44"/>
      <c r="AN6" s="44"/>
      <c r="AO6" s="35"/>
      <c r="AP6" s="44"/>
      <c r="AQ6" s="44"/>
      <c r="AR6" s="44"/>
      <c r="AS6" s="35"/>
      <c r="AT6" s="44"/>
      <c r="AU6" s="44"/>
      <c r="AV6" s="44"/>
      <c r="AW6" s="35"/>
      <c r="AX6" s="44"/>
      <c r="AY6" s="44"/>
      <c r="AZ6" s="44"/>
    </row>
    <row r="7" spans="1:52" ht="14.4" customHeight="1" thickBot="1">
      <c r="A7" s="663"/>
      <c r="B7" s="54" t="s">
        <v>38</v>
      </c>
      <c r="C7" s="666" t="s">
        <v>39</v>
      </c>
      <c r="D7" s="667"/>
      <c r="E7" s="668"/>
      <c r="F7" s="666" t="s">
        <v>40</v>
      </c>
      <c r="G7" s="667"/>
      <c r="H7" s="672"/>
      <c r="I7" s="65" t="s">
        <v>38</v>
      </c>
      <c r="J7" s="666" t="s">
        <v>39</v>
      </c>
      <c r="K7" s="667"/>
      <c r="L7" s="668"/>
      <c r="M7" s="666" t="s">
        <v>40</v>
      </c>
      <c r="N7" s="667"/>
      <c r="O7" s="672"/>
      <c r="P7" s="61" t="s">
        <v>38</v>
      </c>
      <c r="Q7" s="910" t="s">
        <v>39</v>
      </c>
      <c r="R7" s="911"/>
      <c r="S7" s="913"/>
      <c r="T7" s="910" t="s">
        <v>40</v>
      </c>
      <c r="U7" s="911"/>
      <c r="V7" s="912"/>
      <c r="W7" s="61" t="s">
        <v>38</v>
      </c>
      <c r="X7" s="910" t="s">
        <v>39</v>
      </c>
      <c r="Y7" s="911"/>
      <c r="Z7" s="913"/>
      <c r="AA7" s="910" t="s">
        <v>40</v>
      </c>
      <c r="AB7" s="911"/>
      <c r="AC7" s="912"/>
      <c r="AD7" s="61" t="s">
        <v>38</v>
      </c>
      <c r="AE7" s="910" t="s">
        <v>39</v>
      </c>
      <c r="AF7" s="911"/>
      <c r="AG7" s="913"/>
      <c r="AH7" s="910" t="s">
        <v>40</v>
      </c>
      <c r="AI7" s="911"/>
      <c r="AJ7" s="912"/>
      <c r="AK7" s="35"/>
      <c r="AL7" s="44"/>
      <c r="AM7" s="44"/>
      <c r="AN7" s="44"/>
      <c r="AO7" s="35"/>
      <c r="AP7" s="44"/>
      <c r="AQ7" s="44"/>
      <c r="AR7" s="44"/>
      <c r="AS7" s="35"/>
      <c r="AT7" s="44"/>
      <c r="AU7" s="44"/>
      <c r="AV7" s="44"/>
      <c r="AW7" s="35"/>
      <c r="AX7" s="44"/>
      <c r="AY7" s="44"/>
      <c r="AZ7" s="44"/>
    </row>
    <row r="8" spans="1:52" ht="14.4" customHeight="1">
      <c r="A8" s="693" t="s">
        <v>2</v>
      </c>
      <c r="B8" s="700" t="str">
        <f>TRIM(三菜!E4)</f>
        <v>沙茶雞翅</v>
      </c>
      <c r="C8" s="695" t="str">
        <f>三菜!E5</f>
        <v>三節翅**CAS</v>
      </c>
      <c r="D8" s="696"/>
      <c r="E8" s="696"/>
      <c r="F8" s="655">
        <f>三菜!F5</f>
        <v>234</v>
      </c>
      <c r="G8" s="655"/>
      <c r="H8" s="236" t="str">
        <f>三菜!G5</f>
        <v>支</v>
      </c>
      <c r="I8" s="658" t="str">
        <f>TRIM(三菜!E13)</f>
        <v>滷肉飯</v>
      </c>
      <c r="J8" s="558" t="str">
        <f>三菜!E14</f>
        <v>粗絞肉*溫</v>
      </c>
      <c r="K8" s="558"/>
      <c r="L8" s="695"/>
      <c r="M8" s="655">
        <f>三菜!F14</f>
        <v>14</v>
      </c>
      <c r="N8" s="655"/>
      <c r="O8" s="240" t="str">
        <f>三菜!G14</f>
        <v>Kg</v>
      </c>
      <c r="P8" s="700" t="str">
        <f>TRIM(三菜!E22)</f>
        <v>廣東粥</v>
      </c>
      <c r="Q8" s="558" t="str">
        <f>三菜!E23</f>
        <v>皮蛋</v>
      </c>
      <c r="R8" s="558"/>
      <c r="S8" s="695"/>
      <c r="T8" s="655">
        <f>三菜!F23</f>
        <v>45</v>
      </c>
      <c r="U8" s="655"/>
      <c r="V8" s="240" t="str">
        <f>三菜!G23</f>
        <v>個</v>
      </c>
      <c r="W8" s="700" t="str">
        <f>TRIM(三菜!E31)</f>
        <v>蔥燒鬼頭刀</v>
      </c>
      <c r="X8" s="558" t="str">
        <f>三菜!E32</f>
        <v>紅豆</v>
      </c>
      <c r="Y8" s="558"/>
      <c r="Z8" s="695"/>
      <c r="AA8" s="655">
        <f>三菜!F32</f>
        <v>4.5</v>
      </c>
      <c r="AB8" s="655"/>
      <c r="AC8" s="240" t="str">
        <f>三菜!G32</f>
        <v>Kg</v>
      </c>
      <c r="AD8" s="700" t="str">
        <f>TRIM(三菜!E40)</f>
        <v>香滷雞腿</v>
      </c>
      <c r="AE8" s="558" t="str">
        <f>三菜!E41</f>
        <v>雞腿D7(醃/宏)</v>
      </c>
      <c r="AF8" s="558"/>
      <c r="AG8" s="695"/>
      <c r="AH8" s="655">
        <f>三菜!F41</f>
        <v>234</v>
      </c>
      <c r="AI8" s="655"/>
      <c r="AJ8" s="225" t="str">
        <f>三菜!G41</f>
        <v>支</v>
      </c>
      <c r="AK8" s="45"/>
      <c r="AL8" s="36"/>
      <c r="AM8" s="37"/>
      <c r="AN8" s="35"/>
      <c r="AO8" s="45"/>
      <c r="AP8" s="36"/>
      <c r="AQ8" s="37"/>
      <c r="AR8" s="35"/>
      <c r="AS8" s="45"/>
      <c r="AT8" s="36"/>
      <c r="AU8" s="37"/>
      <c r="AV8" s="35"/>
      <c r="AW8" s="45"/>
      <c r="AX8" s="36"/>
      <c r="AY8" s="37"/>
      <c r="AZ8" s="36"/>
    </row>
    <row r="9" spans="1:52" ht="14.4" customHeight="1">
      <c r="A9" s="693"/>
      <c r="B9" s="682"/>
      <c r="C9" s="649">
        <f>三菜!E6</f>
        <v>0</v>
      </c>
      <c r="D9" s="650"/>
      <c r="E9" s="650"/>
      <c r="F9" s="655">
        <f>三菜!F6</f>
        <v>0</v>
      </c>
      <c r="G9" s="655"/>
      <c r="H9" s="239">
        <f>三菜!G6</f>
        <v>0</v>
      </c>
      <c r="I9" s="682"/>
      <c r="J9" s="556" t="str">
        <f>三菜!E15</f>
        <v>洋蔥小丁</v>
      </c>
      <c r="K9" s="556"/>
      <c r="L9" s="649"/>
      <c r="M9" s="655">
        <f>三菜!F15</f>
        <v>3</v>
      </c>
      <c r="N9" s="655"/>
      <c r="O9" s="240" t="str">
        <f>三菜!G15</f>
        <v>Kg</v>
      </c>
      <c r="P9" s="682"/>
      <c r="Q9" s="556" t="str">
        <f>三菜!E24</f>
        <v>鹹蛋(粒)</v>
      </c>
      <c r="R9" s="556"/>
      <c r="S9" s="649"/>
      <c r="T9" s="655">
        <f>三菜!F24</f>
        <v>30</v>
      </c>
      <c r="U9" s="655"/>
      <c r="V9" s="240" t="str">
        <f>三菜!G24</f>
        <v>個</v>
      </c>
      <c r="W9" s="682"/>
      <c r="X9" s="556" t="str">
        <f>三菜!E33</f>
        <v>青蔥段</v>
      </c>
      <c r="Y9" s="556"/>
      <c r="Z9" s="649"/>
      <c r="AA9" s="655">
        <f>三菜!F33</f>
        <v>0.2</v>
      </c>
      <c r="AB9" s="655"/>
      <c r="AC9" s="240" t="str">
        <f>三菜!G33</f>
        <v>Kg</v>
      </c>
      <c r="AD9" s="682"/>
      <c r="AE9" s="556" t="str">
        <f>三菜!E42</f>
        <v>薑片</v>
      </c>
      <c r="AF9" s="556"/>
      <c r="AG9" s="649"/>
      <c r="AH9" s="655">
        <f>三菜!F42</f>
        <v>0.2</v>
      </c>
      <c r="AI9" s="655"/>
      <c r="AJ9" s="241" t="str">
        <f>三菜!G42</f>
        <v>Kg</v>
      </c>
      <c r="AK9" s="47"/>
      <c r="AL9" s="36"/>
      <c r="AM9" s="37"/>
      <c r="AN9" s="35"/>
      <c r="AO9" s="45"/>
      <c r="AP9" s="36"/>
      <c r="AQ9" s="37"/>
      <c r="AR9" s="35"/>
      <c r="AS9" s="45"/>
      <c r="AT9" s="36"/>
      <c r="AU9" s="37"/>
      <c r="AV9" s="35"/>
      <c r="AW9" s="45"/>
      <c r="AX9" s="36"/>
      <c r="AY9" s="37"/>
      <c r="AZ9" s="36"/>
    </row>
    <row r="10" spans="1:52" ht="14.4" customHeight="1">
      <c r="A10" s="693"/>
      <c r="B10" s="682"/>
      <c r="C10" s="649">
        <f>三菜!E7</f>
        <v>0</v>
      </c>
      <c r="D10" s="650"/>
      <c r="E10" s="650"/>
      <c r="F10" s="655">
        <f>三菜!F7</f>
        <v>0</v>
      </c>
      <c r="G10" s="655"/>
      <c r="H10" s="239">
        <f>三菜!G7</f>
        <v>0</v>
      </c>
      <c r="I10" s="682"/>
      <c r="J10" s="556" t="str">
        <f>三菜!E16</f>
        <v>碎瓜</v>
      </c>
      <c r="K10" s="556"/>
      <c r="L10" s="649"/>
      <c r="M10" s="655">
        <f>三菜!F16</f>
        <v>2</v>
      </c>
      <c r="N10" s="655"/>
      <c r="O10" s="240" t="str">
        <f>三菜!G16</f>
        <v>Kg</v>
      </c>
      <c r="P10" s="682"/>
      <c r="Q10" s="556" t="str">
        <f>三菜!E25</f>
        <v>高麗菜絲</v>
      </c>
      <c r="R10" s="556"/>
      <c r="S10" s="649"/>
      <c r="T10" s="655">
        <f>三菜!F25</f>
        <v>7</v>
      </c>
      <c r="U10" s="655"/>
      <c r="V10" s="240" t="str">
        <f>三菜!G25</f>
        <v>Kg</v>
      </c>
      <c r="W10" s="682"/>
      <c r="X10" s="556">
        <f>三菜!E34</f>
        <v>0</v>
      </c>
      <c r="Y10" s="556"/>
      <c r="Z10" s="649"/>
      <c r="AA10" s="655">
        <f>三菜!F34</f>
        <v>0</v>
      </c>
      <c r="AB10" s="655"/>
      <c r="AC10" s="240">
        <f>三菜!G34</f>
        <v>0</v>
      </c>
      <c r="AD10" s="682"/>
      <c r="AE10" s="556">
        <f>三菜!E43</f>
        <v>0</v>
      </c>
      <c r="AF10" s="556"/>
      <c r="AG10" s="649"/>
      <c r="AH10" s="655">
        <f>三菜!F43</f>
        <v>0</v>
      </c>
      <c r="AI10" s="655"/>
      <c r="AJ10" s="241">
        <f>三菜!G43</f>
        <v>0</v>
      </c>
      <c r="AK10" s="47"/>
      <c r="AL10" s="36"/>
      <c r="AM10" s="37"/>
      <c r="AN10" s="35"/>
      <c r="AO10" s="45"/>
      <c r="AP10" s="36"/>
      <c r="AQ10" s="37"/>
      <c r="AR10" s="35"/>
      <c r="AS10" s="45"/>
      <c r="AT10" s="36"/>
      <c r="AU10" s="37"/>
      <c r="AV10" s="35"/>
      <c r="AW10" s="45"/>
      <c r="AX10" s="36"/>
      <c r="AY10" s="37"/>
      <c r="AZ10" s="36"/>
    </row>
    <row r="11" spans="1:52" ht="14.4" customHeight="1">
      <c r="A11" s="693"/>
      <c r="B11" s="682"/>
      <c r="C11" s="649">
        <f>三菜!E8</f>
        <v>0</v>
      </c>
      <c r="D11" s="650"/>
      <c r="E11" s="650"/>
      <c r="F11" s="655">
        <f>三菜!F8</f>
        <v>0</v>
      </c>
      <c r="G11" s="655"/>
      <c r="H11" s="239">
        <f>三菜!G8</f>
        <v>0</v>
      </c>
      <c r="I11" s="682"/>
      <c r="J11" s="556" t="str">
        <f>三菜!E17</f>
        <v>生香菇小丁</v>
      </c>
      <c r="K11" s="556"/>
      <c r="L11" s="649"/>
      <c r="M11" s="655">
        <f>三菜!F17</f>
        <v>1</v>
      </c>
      <c r="N11" s="655"/>
      <c r="O11" s="240" t="str">
        <f>三菜!G17</f>
        <v>Kg</v>
      </c>
      <c r="P11" s="682"/>
      <c r="Q11" s="556" t="str">
        <f>三菜!E26</f>
        <v>粗絞肉*溫</v>
      </c>
      <c r="R11" s="556"/>
      <c r="S11" s="649"/>
      <c r="T11" s="655">
        <f>三菜!F26</f>
        <v>7</v>
      </c>
      <c r="U11" s="655"/>
      <c r="V11" s="240" t="str">
        <f>三菜!G26</f>
        <v>Kg</v>
      </c>
      <c r="W11" s="682"/>
      <c r="X11" s="556">
        <f>三菜!E35</f>
        <v>0</v>
      </c>
      <c r="Y11" s="556"/>
      <c r="Z11" s="649"/>
      <c r="AA11" s="655">
        <f>三菜!F35</f>
        <v>0</v>
      </c>
      <c r="AB11" s="655"/>
      <c r="AC11" s="240">
        <f>三菜!G35</f>
        <v>0</v>
      </c>
      <c r="AD11" s="682"/>
      <c r="AE11" s="556">
        <f>三菜!E44</f>
        <v>0</v>
      </c>
      <c r="AF11" s="556"/>
      <c r="AG11" s="649"/>
      <c r="AH11" s="655">
        <f>三菜!F44</f>
        <v>0</v>
      </c>
      <c r="AI11" s="655"/>
      <c r="AJ11" s="241">
        <f>三菜!G44</f>
        <v>0</v>
      </c>
      <c r="AK11" s="47"/>
      <c r="AL11" s="38"/>
      <c r="AM11" s="37"/>
      <c r="AN11" s="35"/>
      <c r="AO11" s="45"/>
      <c r="AP11" s="36"/>
      <c r="AQ11" s="37"/>
      <c r="AR11" s="35"/>
      <c r="AS11" s="45"/>
      <c r="AT11" s="36"/>
      <c r="AU11" s="37"/>
      <c r="AV11" s="35"/>
      <c r="AW11" s="45"/>
      <c r="AX11" s="36"/>
      <c r="AY11" s="37"/>
      <c r="AZ11" s="36"/>
    </row>
    <row r="12" spans="1:52" ht="14.4" customHeight="1">
      <c r="A12" s="693"/>
      <c r="B12" s="682"/>
      <c r="C12" s="649">
        <f>三菜!E9</f>
        <v>0</v>
      </c>
      <c r="D12" s="650"/>
      <c r="E12" s="650"/>
      <c r="F12" s="655">
        <f>三菜!F9</f>
        <v>0</v>
      </c>
      <c r="G12" s="655"/>
      <c r="H12" s="239">
        <f>三菜!G9</f>
        <v>0</v>
      </c>
      <c r="I12" s="682"/>
      <c r="J12" s="556" t="str">
        <f>三菜!E18</f>
        <v>紅蔥碎</v>
      </c>
      <c r="K12" s="556"/>
      <c r="L12" s="649"/>
      <c r="M12" s="655">
        <f>三菜!F18</f>
        <v>0.3</v>
      </c>
      <c r="N12" s="655"/>
      <c r="O12" s="240" t="str">
        <f>三菜!G18</f>
        <v>Kg</v>
      </c>
      <c r="P12" s="682"/>
      <c r="Q12" s="556" t="str">
        <f>三菜!E27</f>
        <v>玉米粒</v>
      </c>
      <c r="R12" s="556"/>
      <c r="S12" s="649"/>
      <c r="T12" s="655">
        <f>三菜!F27</f>
        <v>4</v>
      </c>
      <c r="U12" s="655"/>
      <c r="V12" s="240" t="str">
        <f>三菜!G27</f>
        <v>Kg</v>
      </c>
      <c r="W12" s="682"/>
      <c r="X12" s="556">
        <f>三菜!E36</f>
        <v>0</v>
      </c>
      <c r="Y12" s="556"/>
      <c r="Z12" s="649"/>
      <c r="AA12" s="655">
        <f>三菜!F36</f>
        <v>0</v>
      </c>
      <c r="AB12" s="655"/>
      <c r="AC12" s="240">
        <f>三菜!G36</f>
        <v>0</v>
      </c>
      <c r="AD12" s="682"/>
      <c r="AE12" s="556">
        <f>三菜!E45</f>
        <v>0</v>
      </c>
      <c r="AF12" s="556"/>
      <c r="AG12" s="649"/>
      <c r="AH12" s="655">
        <f>三菜!F45</f>
        <v>0</v>
      </c>
      <c r="AI12" s="655"/>
      <c r="AJ12" s="241">
        <f>三菜!G45</f>
        <v>0</v>
      </c>
      <c r="AK12" s="47"/>
      <c r="AL12" s="36"/>
      <c r="AM12" s="37"/>
      <c r="AN12" s="35"/>
      <c r="AO12" s="45"/>
      <c r="AP12" s="36"/>
      <c r="AQ12" s="37"/>
      <c r="AR12" s="35"/>
      <c r="AS12" s="45"/>
      <c r="AT12" s="36"/>
      <c r="AU12" s="37"/>
      <c r="AV12" s="35"/>
      <c r="AW12" s="45"/>
      <c r="AX12" s="36"/>
      <c r="AY12" s="37"/>
      <c r="AZ12" s="36"/>
    </row>
    <row r="13" spans="1:52" ht="14.4" customHeight="1">
      <c r="A13" s="693"/>
      <c r="B13" s="682"/>
      <c r="C13" s="649">
        <f>三菜!E10</f>
        <v>0</v>
      </c>
      <c r="D13" s="650"/>
      <c r="E13" s="650"/>
      <c r="F13" s="655">
        <f>三菜!F10</f>
        <v>0</v>
      </c>
      <c r="G13" s="655"/>
      <c r="H13" s="239">
        <f>三菜!G10</f>
        <v>0</v>
      </c>
      <c r="I13" s="682"/>
      <c r="J13" s="556">
        <f>三菜!E19</f>
        <v>0</v>
      </c>
      <c r="K13" s="556"/>
      <c r="L13" s="649"/>
      <c r="M13" s="655">
        <f>三菜!F19</f>
        <v>0</v>
      </c>
      <c r="N13" s="655"/>
      <c r="O13" s="240">
        <f>三菜!G19</f>
        <v>0</v>
      </c>
      <c r="P13" s="682"/>
      <c r="Q13" s="556" t="str">
        <f>三菜!E28</f>
        <v>金針菇</v>
      </c>
      <c r="R13" s="556"/>
      <c r="S13" s="649"/>
      <c r="T13" s="655">
        <f>三菜!F28</f>
        <v>2</v>
      </c>
      <c r="U13" s="655"/>
      <c r="V13" s="240" t="str">
        <f>三菜!G28</f>
        <v>Kg</v>
      </c>
      <c r="W13" s="682"/>
      <c r="X13" s="556">
        <f>三菜!E37</f>
        <v>0</v>
      </c>
      <c r="Y13" s="556"/>
      <c r="Z13" s="649"/>
      <c r="AA13" s="655">
        <f>三菜!F37</f>
        <v>0</v>
      </c>
      <c r="AB13" s="655"/>
      <c r="AC13" s="240">
        <f>三菜!G37</f>
        <v>0</v>
      </c>
      <c r="AD13" s="682"/>
      <c r="AE13" s="556">
        <f>三菜!E46</f>
        <v>0</v>
      </c>
      <c r="AF13" s="556"/>
      <c r="AG13" s="649"/>
      <c r="AH13" s="655">
        <f>三菜!F46</f>
        <v>0</v>
      </c>
      <c r="AI13" s="655"/>
      <c r="AJ13" s="241">
        <f>三菜!G46</f>
        <v>0</v>
      </c>
      <c r="AK13" s="47"/>
      <c r="AL13" s="36"/>
      <c r="AM13" s="37"/>
      <c r="AN13" s="35"/>
      <c r="AO13" s="45"/>
      <c r="AP13" s="36"/>
      <c r="AQ13" s="37"/>
      <c r="AR13" s="35"/>
      <c r="AS13" s="45"/>
      <c r="AT13" s="36"/>
      <c r="AU13" s="37"/>
      <c r="AV13" s="35"/>
      <c r="AW13" s="45"/>
      <c r="AX13" s="36"/>
      <c r="AY13" s="37"/>
      <c r="AZ13" s="36"/>
    </row>
    <row r="14" spans="1:52" ht="14.4" customHeight="1">
      <c r="A14" s="693"/>
      <c r="B14" s="682"/>
      <c r="C14" s="649">
        <f>三菜!E11</f>
        <v>0</v>
      </c>
      <c r="D14" s="650"/>
      <c r="E14" s="650"/>
      <c r="F14" s="655">
        <f>三菜!F11</f>
        <v>0</v>
      </c>
      <c r="G14" s="655"/>
      <c r="H14" s="239">
        <f>三菜!G11</f>
        <v>0</v>
      </c>
      <c r="I14" s="682"/>
      <c r="J14" s="556">
        <f>三菜!E20</f>
        <v>0</v>
      </c>
      <c r="K14" s="556"/>
      <c r="L14" s="649"/>
      <c r="M14" s="655">
        <f>三菜!F20</f>
        <v>0</v>
      </c>
      <c r="N14" s="655"/>
      <c r="O14" s="237">
        <f>三菜!G20</f>
        <v>0</v>
      </c>
      <c r="P14" s="682"/>
      <c r="Q14" s="556" t="str">
        <f>三菜!E29</f>
        <v>青蔥珠</v>
      </c>
      <c r="R14" s="556"/>
      <c r="S14" s="649"/>
      <c r="T14" s="655">
        <f>三菜!F29</f>
        <v>0.3</v>
      </c>
      <c r="U14" s="655"/>
      <c r="V14" s="240" t="str">
        <f>三菜!G29</f>
        <v>Kg</v>
      </c>
      <c r="W14" s="682"/>
      <c r="X14" s="556">
        <f>三菜!E38</f>
        <v>0</v>
      </c>
      <c r="Y14" s="556"/>
      <c r="Z14" s="649"/>
      <c r="AA14" s="655">
        <f>三菜!F38</f>
        <v>0</v>
      </c>
      <c r="AB14" s="655"/>
      <c r="AC14" s="240">
        <f>三菜!G38</f>
        <v>0</v>
      </c>
      <c r="AD14" s="682"/>
      <c r="AE14" s="556">
        <f>三菜!E47</f>
        <v>0</v>
      </c>
      <c r="AF14" s="556"/>
      <c r="AG14" s="649"/>
      <c r="AH14" s="655">
        <f>三菜!F47</f>
        <v>0</v>
      </c>
      <c r="AI14" s="655"/>
      <c r="AJ14" s="241">
        <f>三菜!G47</f>
        <v>0</v>
      </c>
      <c r="AK14" s="47"/>
      <c r="AL14" s="36"/>
      <c r="AM14" s="37"/>
      <c r="AN14" s="35"/>
      <c r="AO14" s="45"/>
      <c r="AP14" s="36"/>
      <c r="AQ14" s="37"/>
      <c r="AR14" s="35"/>
      <c r="AS14" s="45"/>
      <c r="AT14" s="36"/>
      <c r="AU14" s="37"/>
      <c r="AV14" s="35"/>
      <c r="AW14" s="45"/>
      <c r="AX14" s="36"/>
      <c r="AY14" s="37"/>
      <c r="AZ14" s="36"/>
    </row>
    <row r="15" spans="1:52" ht="14.4" customHeight="1" thickBot="1">
      <c r="A15" s="694"/>
      <c r="B15" s="683"/>
      <c r="C15" s="908">
        <f>三菜!E12</f>
        <v>0</v>
      </c>
      <c r="D15" s="928"/>
      <c r="E15" s="928"/>
      <c r="F15" s="907">
        <f>三菜!F12</f>
        <v>0</v>
      </c>
      <c r="G15" s="907"/>
      <c r="H15" s="238">
        <f>三菜!G12</f>
        <v>0</v>
      </c>
      <c r="I15" s="909"/>
      <c r="J15" s="557">
        <f>三菜!E21</f>
        <v>0</v>
      </c>
      <c r="K15" s="557"/>
      <c r="L15" s="908"/>
      <c r="M15" s="907">
        <f>三菜!F21</f>
        <v>0</v>
      </c>
      <c r="N15" s="907"/>
      <c r="O15" s="226">
        <f>三菜!G21</f>
        <v>0</v>
      </c>
      <c r="P15" s="683"/>
      <c r="Q15" s="557">
        <f>三菜!E30</f>
        <v>0</v>
      </c>
      <c r="R15" s="557"/>
      <c r="S15" s="908"/>
      <c r="T15" s="907">
        <f>三菜!F30</f>
        <v>0</v>
      </c>
      <c r="U15" s="907"/>
      <c r="V15" s="226">
        <f>三菜!G30</f>
        <v>0</v>
      </c>
      <c r="W15" s="909"/>
      <c r="X15" s="557">
        <f>三菜!E39</f>
        <v>0</v>
      </c>
      <c r="Y15" s="557"/>
      <c r="Z15" s="908"/>
      <c r="AA15" s="907">
        <f>三菜!F39</f>
        <v>0</v>
      </c>
      <c r="AB15" s="907"/>
      <c r="AC15" s="226">
        <f>三菜!G39</f>
        <v>0</v>
      </c>
      <c r="AD15" s="909"/>
      <c r="AE15" s="557">
        <f>三菜!E48</f>
        <v>0</v>
      </c>
      <c r="AF15" s="557"/>
      <c r="AG15" s="908"/>
      <c r="AH15" s="907">
        <f>三菜!F48</f>
        <v>0</v>
      </c>
      <c r="AI15" s="907"/>
      <c r="AJ15" s="226">
        <f>三菜!G48</f>
        <v>0</v>
      </c>
      <c r="AK15" s="47"/>
      <c r="AL15" s="36"/>
      <c r="AM15" s="37"/>
      <c r="AN15" s="35"/>
      <c r="AO15" s="45"/>
      <c r="AP15" s="36"/>
      <c r="AQ15" s="37"/>
      <c r="AR15" s="35"/>
      <c r="AS15" s="45"/>
      <c r="AT15" s="36"/>
      <c r="AU15" s="37"/>
      <c r="AV15" s="35"/>
      <c r="AW15" s="45"/>
      <c r="AX15" s="36"/>
      <c r="AY15" s="37"/>
      <c r="AZ15" s="36"/>
    </row>
    <row r="16" spans="1:52" ht="14.4" customHeight="1">
      <c r="A16" s="699" t="s">
        <v>30</v>
      </c>
      <c r="B16" s="658" t="str">
        <f>三菜!H4</f>
        <v>食神滷味</v>
      </c>
      <c r="C16" s="558" t="str">
        <f>三菜!H5</f>
        <v>白蘿蔔中丁</v>
      </c>
      <c r="D16" s="558"/>
      <c r="E16" s="695"/>
      <c r="F16" s="655">
        <f>三菜!I5</f>
        <v>11</v>
      </c>
      <c r="G16" s="655"/>
      <c r="H16" s="240" t="str">
        <f>三菜!J5</f>
        <v>Kg</v>
      </c>
      <c r="I16" s="700" t="str">
        <f>三菜!H13</f>
        <v>海帶拌三絲</v>
      </c>
      <c r="J16" s="612" t="str">
        <f>三菜!H14</f>
        <v>海帶絲(切)</v>
      </c>
      <c r="K16" s="612"/>
      <c r="L16" s="906"/>
      <c r="M16" s="655">
        <f>三菜!I14</f>
        <v>8</v>
      </c>
      <c r="N16" s="655"/>
      <c r="O16" s="240" t="str">
        <f>三菜!J14</f>
        <v>Kg</v>
      </c>
      <c r="P16" s="658" t="str">
        <f>三菜!H22</f>
        <v>清蒸肉圓</v>
      </c>
      <c r="Q16" s="612" t="str">
        <f>三菜!H23</f>
        <v>小肉圓(32入/盤)*個</v>
      </c>
      <c r="R16" s="612"/>
      <c r="S16" s="906"/>
      <c r="T16" s="655">
        <f>三菜!I23</f>
        <v>234</v>
      </c>
      <c r="U16" s="655"/>
      <c r="V16" s="240" t="str">
        <f>三菜!J23</f>
        <v>個</v>
      </c>
      <c r="W16" s="658" t="str">
        <f>三菜!H31</f>
        <v>醬燒肉片豆腐</v>
      </c>
      <c r="X16" s="612" t="str">
        <f>三菜!H32</f>
        <v>豆腐中丁*7K</v>
      </c>
      <c r="Y16" s="612"/>
      <c r="Z16" s="906"/>
      <c r="AA16" s="655">
        <f>三菜!I32</f>
        <v>3</v>
      </c>
      <c r="AB16" s="655"/>
      <c r="AC16" s="240" t="str">
        <f>三菜!J32</f>
        <v>板</v>
      </c>
      <c r="AD16" s="658" t="str">
        <f>三菜!H40</f>
        <v>紅蘿蔔炒蛋</v>
      </c>
      <c r="AE16" s="612" t="str">
        <f>三菜!H41</f>
        <v>紅蘿蔔絲</v>
      </c>
      <c r="AF16" s="612"/>
      <c r="AG16" s="906"/>
      <c r="AH16" s="655">
        <f>三菜!I41</f>
        <v>8</v>
      </c>
      <c r="AI16" s="655"/>
      <c r="AJ16" s="241" t="str">
        <f>三菜!J41</f>
        <v>Kg</v>
      </c>
      <c r="AK16" s="45"/>
      <c r="AL16" s="36"/>
      <c r="AM16" s="37"/>
      <c r="AN16" s="35"/>
      <c r="AO16" s="45"/>
      <c r="AP16" s="36"/>
      <c r="AQ16" s="37"/>
      <c r="AR16" s="35"/>
      <c r="AS16" s="45"/>
      <c r="AT16" s="36"/>
      <c r="AU16" s="37"/>
      <c r="AV16" s="35"/>
      <c r="AW16" s="45"/>
      <c r="AX16" s="36"/>
      <c r="AY16" s="37"/>
      <c r="AZ16" s="36"/>
    </row>
    <row r="17" spans="1:52" ht="14.4" customHeight="1">
      <c r="A17" s="693"/>
      <c r="B17" s="682"/>
      <c r="C17" s="556" t="str">
        <f>三菜!H6</f>
        <v>紅蘿蔔中丁</v>
      </c>
      <c r="D17" s="556"/>
      <c r="E17" s="649"/>
      <c r="F17" s="655">
        <f>三菜!I6</f>
        <v>3</v>
      </c>
      <c r="G17" s="655"/>
      <c r="H17" s="240" t="str">
        <f>三菜!J6</f>
        <v>Kg</v>
      </c>
      <c r="I17" s="682"/>
      <c r="J17" s="612" t="str">
        <f>三菜!H15</f>
        <v>豆干絲</v>
      </c>
      <c r="K17" s="612"/>
      <c r="L17" s="906"/>
      <c r="M17" s="655">
        <f>三菜!I15</f>
        <v>3</v>
      </c>
      <c r="N17" s="655"/>
      <c r="O17" s="240" t="str">
        <f>三菜!J15</f>
        <v>Kg</v>
      </c>
      <c r="P17" s="682"/>
      <c r="Q17" s="612">
        <f>三菜!H24</f>
        <v>0</v>
      </c>
      <c r="R17" s="612"/>
      <c r="S17" s="906"/>
      <c r="T17" s="655">
        <f>三菜!I24</f>
        <v>0</v>
      </c>
      <c r="U17" s="655"/>
      <c r="V17" s="240">
        <f>三菜!J24</f>
        <v>0</v>
      </c>
      <c r="W17" s="682"/>
      <c r="X17" s="612" t="str">
        <f>三菜!H33</f>
        <v>洋蔥片</v>
      </c>
      <c r="Y17" s="612"/>
      <c r="Z17" s="906"/>
      <c r="AA17" s="655">
        <f>三菜!I33</f>
        <v>2</v>
      </c>
      <c r="AB17" s="655"/>
      <c r="AC17" s="240" t="str">
        <f>三菜!J33</f>
        <v>Kg</v>
      </c>
      <c r="AD17" s="682"/>
      <c r="AE17" s="612" t="str">
        <f>三菜!H42</f>
        <v>蛋(30粒/盤/約1.8k)</v>
      </c>
      <c r="AF17" s="612"/>
      <c r="AG17" s="906"/>
      <c r="AH17" s="655">
        <f>三菜!I42</f>
        <v>4</v>
      </c>
      <c r="AI17" s="655"/>
      <c r="AJ17" s="241" t="str">
        <f>三菜!J42</f>
        <v>盤</v>
      </c>
      <c r="AK17" s="47"/>
      <c r="AL17" s="36"/>
      <c r="AM17" s="37"/>
      <c r="AN17" s="35"/>
      <c r="AO17" s="45"/>
      <c r="AP17" s="36"/>
      <c r="AQ17" s="37"/>
      <c r="AR17" s="35"/>
      <c r="AS17" s="45"/>
      <c r="AT17" s="36"/>
      <c r="AU17" s="37"/>
      <c r="AV17" s="35"/>
      <c r="AW17" s="45"/>
      <c r="AX17" s="36"/>
      <c r="AY17" s="37"/>
      <c r="AZ17" s="36"/>
    </row>
    <row r="18" spans="1:52" ht="14.4" customHeight="1">
      <c r="A18" s="693"/>
      <c r="B18" s="682"/>
      <c r="C18" s="556" t="str">
        <f>三菜!H7</f>
        <v>手工肉羹</v>
      </c>
      <c r="D18" s="556"/>
      <c r="E18" s="649"/>
      <c r="F18" s="655">
        <f>三菜!I7</f>
        <v>2</v>
      </c>
      <c r="G18" s="655"/>
      <c r="H18" s="240" t="str">
        <f>三菜!J7</f>
        <v>Kg</v>
      </c>
      <c r="I18" s="682"/>
      <c r="J18" s="612" t="str">
        <f>三菜!H16</f>
        <v>紅蘿蔔絲</v>
      </c>
      <c r="K18" s="612"/>
      <c r="L18" s="906"/>
      <c r="M18" s="655">
        <f>三菜!I16</f>
        <v>2</v>
      </c>
      <c r="N18" s="655"/>
      <c r="O18" s="240" t="str">
        <f>三菜!J16</f>
        <v>Kg</v>
      </c>
      <c r="P18" s="682"/>
      <c r="Q18" s="612">
        <f>三菜!H25</f>
        <v>0</v>
      </c>
      <c r="R18" s="612"/>
      <c r="S18" s="906"/>
      <c r="T18" s="655">
        <f>三菜!I25</f>
        <v>0</v>
      </c>
      <c r="U18" s="655"/>
      <c r="V18" s="240">
        <f>三菜!J25</f>
        <v>0</v>
      </c>
      <c r="W18" s="682"/>
      <c r="X18" s="612" t="str">
        <f>三菜!H34</f>
        <v>肉片*溫</v>
      </c>
      <c r="Y18" s="612"/>
      <c r="Z18" s="906"/>
      <c r="AA18" s="655">
        <f>三菜!I34</f>
        <v>1.5</v>
      </c>
      <c r="AB18" s="655"/>
      <c r="AC18" s="240" t="str">
        <f>三菜!J34</f>
        <v>Kg</v>
      </c>
      <c r="AD18" s="682"/>
      <c r="AE18" s="612" t="str">
        <f>三菜!H43</f>
        <v>洋蔥絲</v>
      </c>
      <c r="AF18" s="612"/>
      <c r="AG18" s="906"/>
      <c r="AH18" s="655">
        <f>三菜!I43</f>
        <v>3</v>
      </c>
      <c r="AI18" s="655"/>
      <c r="AJ18" s="241" t="str">
        <f>三菜!J43</f>
        <v>Kg</v>
      </c>
      <c r="AK18" s="47"/>
      <c r="AL18" s="36"/>
      <c r="AM18" s="37"/>
      <c r="AN18" s="35"/>
      <c r="AO18" s="45"/>
      <c r="AP18" s="36"/>
      <c r="AQ18" s="37"/>
      <c r="AR18" s="35"/>
      <c r="AS18" s="45"/>
      <c r="AT18" s="36"/>
      <c r="AU18" s="37"/>
      <c r="AV18" s="35"/>
      <c r="AW18" s="45"/>
      <c r="AX18" s="36"/>
      <c r="AY18" s="37"/>
      <c r="AZ18" s="36"/>
    </row>
    <row r="19" spans="1:52" ht="14.4" customHeight="1">
      <c r="A19" s="693"/>
      <c r="B19" s="682"/>
      <c r="C19" s="556" t="str">
        <f>三菜!H8</f>
        <v>豆干切角</v>
      </c>
      <c r="D19" s="556"/>
      <c r="E19" s="649"/>
      <c r="F19" s="655">
        <f>三菜!I8</f>
        <v>2</v>
      </c>
      <c r="G19" s="655"/>
      <c r="H19" s="240" t="str">
        <f>三菜!J8</f>
        <v>Kg</v>
      </c>
      <c r="I19" s="682"/>
      <c r="J19" s="612" t="str">
        <f>三菜!H17</f>
        <v>肉絲*溫</v>
      </c>
      <c r="K19" s="612"/>
      <c r="L19" s="906"/>
      <c r="M19" s="655">
        <f>三菜!I17</f>
        <v>1</v>
      </c>
      <c r="N19" s="655"/>
      <c r="O19" s="240" t="str">
        <f>三菜!J17</f>
        <v>Kg</v>
      </c>
      <c r="P19" s="682"/>
      <c r="Q19" s="612">
        <f>三菜!H26</f>
        <v>0</v>
      </c>
      <c r="R19" s="612"/>
      <c r="S19" s="906"/>
      <c r="T19" s="655">
        <f>三菜!I26</f>
        <v>0</v>
      </c>
      <c r="U19" s="655"/>
      <c r="V19" s="240">
        <f>三菜!J26</f>
        <v>0</v>
      </c>
      <c r="W19" s="682"/>
      <c r="X19" s="612" t="str">
        <f>三菜!H35</f>
        <v>三色豆</v>
      </c>
      <c r="Y19" s="612"/>
      <c r="Z19" s="906"/>
      <c r="AA19" s="655">
        <f>三菜!I35</f>
        <v>1</v>
      </c>
      <c r="AB19" s="655"/>
      <c r="AC19" s="240" t="str">
        <f>三菜!J35</f>
        <v>Kg</v>
      </c>
      <c r="AD19" s="682"/>
      <c r="AE19" s="612">
        <f>三菜!H44</f>
        <v>0</v>
      </c>
      <c r="AF19" s="612"/>
      <c r="AG19" s="906"/>
      <c r="AH19" s="655">
        <f>三菜!I44</f>
        <v>0</v>
      </c>
      <c r="AI19" s="655"/>
      <c r="AJ19" s="241">
        <f>三菜!J44</f>
        <v>0</v>
      </c>
      <c r="AK19" s="47"/>
      <c r="AL19" s="36"/>
      <c r="AM19" s="37"/>
      <c r="AN19" s="35"/>
      <c r="AO19" s="45"/>
      <c r="AP19" s="36"/>
      <c r="AQ19" s="37"/>
      <c r="AR19" s="35"/>
      <c r="AS19" s="45"/>
      <c r="AT19" s="36"/>
      <c r="AU19" s="37"/>
      <c r="AV19" s="35"/>
      <c r="AW19" s="45"/>
      <c r="AX19" s="36"/>
      <c r="AY19" s="37"/>
      <c r="AZ19" s="36"/>
    </row>
    <row r="20" spans="1:52" ht="14.4" customHeight="1">
      <c r="A20" s="693"/>
      <c r="B20" s="682"/>
      <c r="C20" s="556" t="str">
        <f>三菜!H9</f>
        <v>海帶結</v>
      </c>
      <c r="D20" s="556"/>
      <c r="E20" s="649"/>
      <c r="F20" s="655">
        <f>三菜!I9</f>
        <v>1</v>
      </c>
      <c r="G20" s="655"/>
      <c r="H20" s="240" t="str">
        <f>三菜!J9</f>
        <v>Kg</v>
      </c>
      <c r="I20" s="682"/>
      <c r="J20" s="612" t="str">
        <f>三菜!H18</f>
        <v>薑絲</v>
      </c>
      <c r="K20" s="612"/>
      <c r="L20" s="906"/>
      <c r="M20" s="655">
        <f>三菜!I18</f>
        <v>0.3</v>
      </c>
      <c r="N20" s="655"/>
      <c r="O20" s="240" t="str">
        <f>三菜!J18</f>
        <v>Kg</v>
      </c>
      <c r="P20" s="682"/>
      <c r="Q20" s="612">
        <f>三菜!H27</f>
        <v>0</v>
      </c>
      <c r="R20" s="612"/>
      <c r="S20" s="906"/>
      <c r="T20" s="655">
        <f>三菜!I27</f>
        <v>0</v>
      </c>
      <c r="U20" s="655"/>
      <c r="V20" s="240">
        <f>三菜!J27</f>
        <v>0</v>
      </c>
      <c r="W20" s="682"/>
      <c r="X20" s="612">
        <f>三菜!H36</f>
        <v>0</v>
      </c>
      <c r="Y20" s="612"/>
      <c r="Z20" s="906"/>
      <c r="AA20" s="655">
        <f>三菜!I36</f>
        <v>0</v>
      </c>
      <c r="AB20" s="655"/>
      <c r="AC20" s="240">
        <f>三菜!J36</f>
        <v>0</v>
      </c>
      <c r="AD20" s="682"/>
      <c r="AE20" s="612">
        <f>三菜!H45</f>
        <v>0</v>
      </c>
      <c r="AF20" s="612"/>
      <c r="AG20" s="906"/>
      <c r="AH20" s="655">
        <f>三菜!I45</f>
        <v>0</v>
      </c>
      <c r="AI20" s="655"/>
      <c r="AJ20" s="241">
        <f>三菜!J45</f>
        <v>0</v>
      </c>
      <c r="AK20" s="47"/>
      <c r="AL20" s="36"/>
      <c r="AM20" s="37"/>
      <c r="AN20" s="35"/>
      <c r="AO20" s="45"/>
      <c r="AP20" s="36"/>
      <c r="AQ20" s="37"/>
      <c r="AR20" s="35"/>
      <c r="AS20" s="45"/>
      <c r="AT20" s="36"/>
      <c r="AU20" s="37"/>
      <c r="AV20" s="35"/>
      <c r="AW20" s="45"/>
      <c r="AX20" s="36"/>
      <c r="AY20" s="37"/>
      <c r="AZ20" s="36"/>
    </row>
    <row r="21" spans="1:52" ht="14.4" customHeight="1">
      <c r="A21" s="693"/>
      <c r="B21" s="682"/>
      <c r="C21" s="556" t="str">
        <f>三菜!H10</f>
        <v>薑片</v>
      </c>
      <c r="D21" s="556"/>
      <c r="E21" s="649"/>
      <c r="F21" s="655">
        <f>三菜!I10</f>
        <v>0.3</v>
      </c>
      <c r="G21" s="655"/>
      <c r="H21" s="240" t="str">
        <f>三菜!J10</f>
        <v>Kg</v>
      </c>
      <c r="I21" s="682"/>
      <c r="J21" s="612">
        <f>三菜!H19</f>
        <v>0</v>
      </c>
      <c r="K21" s="612"/>
      <c r="L21" s="906"/>
      <c r="M21" s="655">
        <f>三菜!I19</f>
        <v>0</v>
      </c>
      <c r="N21" s="655"/>
      <c r="O21" s="240">
        <f>三菜!J19</f>
        <v>0</v>
      </c>
      <c r="P21" s="682"/>
      <c r="Q21" s="612">
        <f>三菜!H28</f>
        <v>0</v>
      </c>
      <c r="R21" s="612"/>
      <c r="S21" s="906"/>
      <c r="T21" s="655">
        <f>三菜!I28</f>
        <v>0</v>
      </c>
      <c r="U21" s="655"/>
      <c r="V21" s="240">
        <f>三菜!J28</f>
        <v>0</v>
      </c>
      <c r="W21" s="682"/>
      <c r="X21" s="612">
        <f>三菜!H37</f>
        <v>0</v>
      </c>
      <c r="Y21" s="612"/>
      <c r="Z21" s="906"/>
      <c r="AA21" s="655">
        <f>三菜!I37</f>
        <v>0</v>
      </c>
      <c r="AB21" s="655"/>
      <c r="AC21" s="240">
        <f>三菜!J37</f>
        <v>0</v>
      </c>
      <c r="AD21" s="682"/>
      <c r="AE21" s="612">
        <f>三菜!H46</f>
        <v>0</v>
      </c>
      <c r="AF21" s="612"/>
      <c r="AG21" s="906"/>
      <c r="AH21" s="655">
        <f>三菜!I46</f>
        <v>0</v>
      </c>
      <c r="AI21" s="655"/>
      <c r="AJ21" s="241">
        <f>三菜!J46</f>
        <v>0</v>
      </c>
      <c r="AK21" s="47"/>
      <c r="AL21" s="36"/>
      <c r="AM21" s="37"/>
      <c r="AN21" s="35"/>
      <c r="AO21" s="45"/>
      <c r="AP21" s="36"/>
      <c r="AQ21" s="37"/>
      <c r="AR21" s="35"/>
      <c r="AS21" s="45"/>
      <c r="AT21" s="36"/>
      <c r="AU21" s="37"/>
      <c r="AV21" s="35"/>
      <c r="AW21" s="45"/>
      <c r="AX21" s="36"/>
      <c r="AY21" s="37"/>
      <c r="AZ21" s="36"/>
    </row>
    <row r="22" spans="1:52" ht="14.4" customHeight="1">
      <c r="A22" s="693"/>
      <c r="B22" s="682"/>
      <c r="C22" s="556">
        <f>三菜!H11</f>
        <v>0</v>
      </c>
      <c r="D22" s="556"/>
      <c r="E22" s="649"/>
      <c r="F22" s="655">
        <f>三菜!I11</f>
        <v>0</v>
      </c>
      <c r="G22" s="655"/>
      <c r="H22" s="240">
        <f>三菜!J11</f>
        <v>0</v>
      </c>
      <c r="I22" s="682"/>
      <c r="J22" s="612">
        <f>三菜!H20</f>
        <v>0</v>
      </c>
      <c r="K22" s="612"/>
      <c r="L22" s="906"/>
      <c r="M22" s="655">
        <f>三菜!I20</f>
        <v>0</v>
      </c>
      <c r="N22" s="655"/>
      <c r="O22" s="240">
        <f>三菜!J20</f>
        <v>0</v>
      </c>
      <c r="P22" s="682"/>
      <c r="Q22" s="612">
        <f>三菜!H29</f>
        <v>0</v>
      </c>
      <c r="R22" s="612"/>
      <c r="S22" s="906"/>
      <c r="T22" s="655">
        <f>三菜!I29</f>
        <v>0</v>
      </c>
      <c r="U22" s="655"/>
      <c r="V22" s="240">
        <f>三菜!J29</f>
        <v>0</v>
      </c>
      <c r="W22" s="682"/>
      <c r="X22" s="612">
        <f>三菜!H38</f>
        <v>0</v>
      </c>
      <c r="Y22" s="612"/>
      <c r="Z22" s="906"/>
      <c r="AA22" s="655">
        <f>三菜!I38</f>
        <v>0</v>
      </c>
      <c r="AB22" s="655"/>
      <c r="AC22" s="240">
        <f>三菜!J38</f>
        <v>0</v>
      </c>
      <c r="AD22" s="682"/>
      <c r="AE22" s="612">
        <f>三菜!H47</f>
        <v>0</v>
      </c>
      <c r="AF22" s="612"/>
      <c r="AG22" s="906"/>
      <c r="AH22" s="655">
        <f>三菜!I47</f>
        <v>0</v>
      </c>
      <c r="AI22" s="655"/>
      <c r="AJ22" s="241">
        <f>三菜!J47</f>
        <v>0</v>
      </c>
      <c r="AK22" s="47"/>
      <c r="AL22" s="36"/>
      <c r="AM22" s="37"/>
      <c r="AN22" s="35"/>
      <c r="AO22" s="45"/>
      <c r="AP22" s="36"/>
      <c r="AQ22" s="37"/>
      <c r="AR22" s="35"/>
      <c r="AS22" s="45"/>
      <c r="AT22" s="36"/>
      <c r="AU22" s="37"/>
      <c r="AV22" s="35"/>
      <c r="AW22" s="45"/>
      <c r="AX22" s="36"/>
      <c r="AY22" s="37"/>
      <c r="AZ22" s="36"/>
    </row>
    <row r="23" spans="1:52" ht="14.4" customHeight="1" thickBot="1">
      <c r="A23" s="694"/>
      <c r="B23" s="909"/>
      <c r="C23" s="557">
        <f>三菜!H12</f>
        <v>0</v>
      </c>
      <c r="D23" s="557"/>
      <c r="E23" s="908"/>
      <c r="F23" s="907">
        <f>三菜!I12</f>
        <v>0</v>
      </c>
      <c r="G23" s="907"/>
      <c r="H23" s="226">
        <f>三菜!J12</f>
        <v>0</v>
      </c>
      <c r="I23" s="683"/>
      <c r="J23" s="557">
        <f>三菜!H21</f>
        <v>0</v>
      </c>
      <c r="K23" s="557"/>
      <c r="L23" s="908"/>
      <c r="M23" s="907">
        <f>三菜!I21</f>
        <v>0</v>
      </c>
      <c r="N23" s="907"/>
      <c r="O23" s="226">
        <f>三菜!J21</f>
        <v>0</v>
      </c>
      <c r="P23" s="909"/>
      <c r="Q23" s="557">
        <f>三菜!H30</f>
        <v>0</v>
      </c>
      <c r="R23" s="557"/>
      <c r="S23" s="908"/>
      <c r="T23" s="907">
        <f>三菜!I30</f>
        <v>0</v>
      </c>
      <c r="U23" s="907"/>
      <c r="V23" s="226">
        <f>三菜!J30</f>
        <v>0</v>
      </c>
      <c r="W23" s="909"/>
      <c r="X23" s="557">
        <f>三菜!H39</f>
        <v>0</v>
      </c>
      <c r="Y23" s="557"/>
      <c r="Z23" s="908"/>
      <c r="AA23" s="907">
        <f>三菜!I39</f>
        <v>0</v>
      </c>
      <c r="AB23" s="907"/>
      <c r="AC23" s="226">
        <f>三菜!J39</f>
        <v>0</v>
      </c>
      <c r="AD23" s="909"/>
      <c r="AE23" s="557">
        <f>三菜!H48</f>
        <v>0</v>
      </c>
      <c r="AF23" s="557"/>
      <c r="AG23" s="908"/>
      <c r="AH23" s="907">
        <f>三菜!I48</f>
        <v>0</v>
      </c>
      <c r="AI23" s="907"/>
      <c r="AJ23" s="226">
        <f>三菜!J48</f>
        <v>0</v>
      </c>
      <c r="AK23" s="47"/>
      <c r="AL23" s="36"/>
      <c r="AM23" s="37"/>
      <c r="AN23" s="35"/>
      <c r="AO23" s="45"/>
      <c r="AP23" s="36"/>
      <c r="AQ23" s="37"/>
      <c r="AR23" s="35"/>
      <c r="AS23" s="45"/>
      <c r="AT23" s="36"/>
      <c r="AU23" s="37"/>
      <c r="AV23" s="35"/>
      <c r="AW23" s="45"/>
      <c r="AX23" s="36"/>
      <c r="AY23" s="37"/>
      <c r="AZ23" s="36"/>
    </row>
    <row r="24" spans="1:52" ht="14.4" customHeight="1">
      <c r="A24" s="699" t="s">
        <v>31</v>
      </c>
      <c r="B24" s="658" t="str">
        <f>TRIM(三菜!K4)</f>
        <v>炒油菜</v>
      </c>
      <c r="C24" s="612" t="str">
        <f>三菜!K5</f>
        <v>油菜(切)</v>
      </c>
      <c r="D24" s="612"/>
      <c r="E24" s="906"/>
      <c r="F24" s="655">
        <f>三菜!L5</f>
        <v>17</v>
      </c>
      <c r="G24" s="655"/>
      <c r="H24" s="240" t="str">
        <f>三菜!M5</f>
        <v>Kg</v>
      </c>
      <c r="I24" s="658" t="str">
        <f>TRIM(三菜!K13)</f>
        <v>炒高麗菜</v>
      </c>
      <c r="J24" s="612" t="str">
        <f>三菜!K14</f>
        <v>高麗菜(切片)</v>
      </c>
      <c r="K24" s="612"/>
      <c r="L24" s="906"/>
      <c r="M24" s="655">
        <f>三菜!L14</f>
        <v>17</v>
      </c>
      <c r="N24" s="655"/>
      <c r="O24" s="240" t="str">
        <f>三菜!M14</f>
        <v>Kg</v>
      </c>
      <c r="P24" s="658" t="str">
        <f>TRIM(三菜!K22)</f>
        <v/>
      </c>
      <c r="Q24" s="612">
        <f>三菜!K23</f>
        <v>0</v>
      </c>
      <c r="R24" s="612"/>
      <c r="S24" s="906"/>
      <c r="T24" s="655">
        <f>三菜!L23</f>
        <v>0</v>
      </c>
      <c r="U24" s="655"/>
      <c r="V24" s="240">
        <f>三菜!M23</f>
        <v>0</v>
      </c>
      <c r="W24" s="658" t="str">
        <f>TRIM(三菜!K31)</f>
        <v>鐵板鮮蔬</v>
      </c>
      <c r="X24" s="612" t="str">
        <f>三菜!K32</f>
        <v>豆芽菜</v>
      </c>
      <c r="Y24" s="612"/>
      <c r="Z24" s="906"/>
      <c r="AA24" s="655">
        <f>三菜!L32</f>
        <v>16</v>
      </c>
      <c r="AB24" s="655"/>
      <c r="AC24" s="240" t="str">
        <f>三菜!M32</f>
        <v>Kg</v>
      </c>
      <c r="AD24" s="658" t="str">
        <f>TRIM(三菜!K40)</f>
        <v>炒高麗菜</v>
      </c>
      <c r="AE24" s="612" t="str">
        <f>三菜!K41</f>
        <v>高麗菜(切片)</v>
      </c>
      <c r="AF24" s="612"/>
      <c r="AG24" s="906"/>
      <c r="AH24" s="655">
        <f>三菜!L41</f>
        <v>17</v>
      </c>
      <c r="AI24" s="655"/>
      <c r="AJ24" s="241" t="str">
        <f>三菜!M41</f>
        <v>Kg</v>
      </c>
      <c r="AK24" s="45"/>
      <c r="AL24" s="36"/>
      <c r="AM24" s="37"/>
      <c r="AN24" s="35"/>
      <c r="AO24" s="46"/>
      <c r="AP24" s="36"/>
      <c r="AQ24" s="37"/>
      <c r="AR24" s="35"/>
      <c r="AS24" s="45"/>
      <c r="AT24" s="36"/>
      <c r="AU24" s="37"/>
      <c r="AV24" s="35"/>
      <c r="AW24" s="45"/>
      <c r="AX24" s="36"/>
      <c r="AY24" s="37"/>
      <c r="AZ24" s="36"/>
    </row>
    <row r="25" spans="1:52" ht="14.4" customHeight="1">
      <c r="A25" s="693"/>
      <c r="B25" s="682"/>
      <c r="C25" s="556" t="str">
        <f>三菜!K6</f>
        <v>薑絲</v>
      </c>
      <c r="D25" s="556"/>
      <c r="E25" s="649"/>
      <c r="F25" s="655">
        <f>三菜!L6</f>
        <v>0.2</v>
      </c>
      <c r="G25" s="655"/>
      <c r="H25" s="240" t="str">
        <f>三菜!M6</f>
        <v>Kg</v>
      </c>
      <c r="I25" s="682"/>
      <c r="J25" s="556" t="str">
        <f>三菜!K15</f>
        <v>蒜末</v>
      </c>
      <c r="K25" s="556"/>
      <c r="L25" s="649"/>
      <c r="M25" s="655">
        <f>三菜!L15</f>
        <v>0.2</v>
      </c>
      <c r="N25" s="655"/>
      <c r="O25" s="240" t="str">
        <f>三菜!M15</f>
        <v>Kg</v>
      </c>
      <c r="P25" s="682"/>
      <c r="Q25" s="556">
        <f>三菜!K24</f>
        <v>0</v>
      </c>
      <c r="R25" s="556"/>
      <c r="S25" s="649"/>
      <c r="T25" s="655">
        <f>三菜!L24</f>
        <v>0</v>
      </c>
      <c r="U25" s="655"/>
      <c r="V25" s="240">
        <f>三菜!M24</f>
        <v>0</v>
      </c>
      <c r="W25" s="682"/>
      <c r="X25" s="556" t="str">
        <f>三菜!K33</f>
        <v>韭菜段</v>
      </c>
      <c r="Y25" s="556"/>
      <c r="Z25" s="649"/>
      <c r="AA25" s="655">
        <f>三菜!L33</f>
        <v>0.7</v>
      </c>
      <c r="AB25" s="655"/>
      <c r="AC25" s="240" t="str">
        <f>三菜!M33</f>
        <v>Kg</v>
      </c>
      <c r="AD25" s="682"/>
      <c r="AE25" s="556" t="str">
        <f>三菜!K42</f>
        <v>蒜末</v>
      </c>
      <c r="AF25" s="556"/>
      <c r="AG25" s="649"/>
      <c r="AH25" s="655">
        <f>三菜!L42</f>
        <v>0.2</v>
      </c>
      <c r="AI25" s="655"/>
      <c r="AJ25" s="241" t="str">
        <f>三菜!M42</f>
        <v>Kg</v>
      </c>
      <c r="AK25" s="47"/>
      <c r="AL25" s="36"/>
      <c r="AM25" s="37"/>
      <c r="AN25" s="35"/>
      <c r="AO25" s="46"/>
      <c r="AP25" s="36"/>
      <c r="AQ25" s="37"/>
      <c r="AR25" s="35"/>
      <c r="AS25" s="45"/>
      <c r="AT25" s="36"/>
      <c r="AU25" s="37"/>
      <c r="AV25" s="35"/>
      <c r="AW25" s="45"/>
      <c r="AX25" s="36"/>
      <c r="AY25" s="37"/>
      <c r="AZ25" s="36"/>
    </row>
    <row r="26" spans="1:52" ht="14.4" customHeight="1">
      <c r="A26" s="693"/>
      <c r="B26" s="682"/>
      <c r="C26" s="556">
        <f>三菜!K7</f>
        <v>0</v>
      </c>
      <c r="D26" s="556"/>
      <c r="E26" s="649"/>
      <c r="F26" s="655">
        <f>三菜!L7</f>
        <v>0</v>
      </c>
      <c r="G26" s="655"/>
      <c r="H26" s="240">
        <f>三菜!M7</f>
        <v>0</v>
      </c>
      <c r="I26" s="682"/>
      <c r="J26" s="556">
        <f>三菜!K16</f>
        <v>0</v>
      </c>
      <c r="K26" s="556"/>
      <c r="L26" s="649"/>
      <c r="M26" s="655">
        <f>三菜!L16</f>
        <v>0</v>
      </c>
      <c r="N26" s="655"/>
      <c r="O26" s="240">
        <f>三菜!M16</f>
        <v>0</v>
      </c>
      <c r="P26" s="682"/>
      <c r="Q26" s="556">
        <f>三菜!K25</f>
        <v>0</v>
      </c>
      <c r="R26" s="556"/>
      <c r="S26" s="649"/>
      <c r="T26" s="655">
        <f>三菜!L25</f>
        <v>0</v>
      </c>
      <c r="U26" s="655"/>
      <c r="V26" s="240">
        <f>三菜!M25</f>
        <v>0</v>
      </c>
      <c r="W26" s="682"/>
      <c r="X26" s="556" t="str">
        <f>三菜!K34</f>
        <v>蒜末</v>
      </c>
      <c r="Y26" s="556"/>
      <c r="Z26" s="649"/>
      <c r="AA26" s="655">
        <f>三菜!L34</f>
        <v>0.2</v>
      </c>
      <c r="AB26" s="655"/>
      <c r="AC26" s="240" t="str">
        <f>三菜!M34</f>
        <v>Kg</v>
      </c>
      <c r="AD26" s="682"/>
      <c r="AE26" s="556">
        <f>三菜!K43</f>
        <v>0</v>
      </c>
      <c r="AF26" s="556"/>
      <c r="AG26" s="649"/>
      <c r="AH26" s="655">
        <f>三菜!L43</f>
        <v>0</v>
      </c>
      <c r="AI26" s="655"/>
      <c r="AJ26" s="241">
        <f>三菜!M43</f>
        <v>0</v>
      </c>
      <c r="AK26" s="47"/>
      <c r="AL26" s="36"/>
      <c r="AM26" s="37"/>
      <c r="AN26" s="35"/>
      <c r="AO26" s="46"/>
      <c r="AP26" s="36"/>
      <c r="AQ26" s="37"/>
      <c r="AR26" s="35"/>
      <c r="AS26" s="45"/>
      <c r="AT26" s="36"/>
      <c r="AU26" s="37"/>
      <c r="AV26" s="35"/>
      <c r="AW26" s="45"/>
      <c r="AX26" s="36"/>
      <c r="AY26" s="37"/>
      <c r="AZ26" s="36"/>
    </row>
    <row r="27" spans="1:52" ht="14.4" customHeight="1">
      <c r="A27" s="693"/>
      <c r="B27" s="682"/>
      <c r="C27" s="556">
        <f>三菜!K8</f>
        <v>0</v>
      </c>
      <c r="D27" s="556"/>
      <c r="E27" s="649"/>
      <c r="F27" s="655">
        <f>三菜!L8</f>
        <v>0</v>
      </c>
      <c r="G27" s="655"/>
      <c r="H27" s="240">
        <f>三菜!M8</f>
        <v>0</v>
      </c>
      <c r="I27" s="682"/>
      <c r="J27" s="556">
        <f>三菜!K17</f>
        <v>0</v>
      </c>
      <c r="K27" s="556"/>
      <c r="L27" s="649"/>
      <c r="M27" s="655">
        <f>三菜!L17</f>
        <v>0</v>
      </c>
      <c r="N27" s="655"/>
      <c r="O27" s="240">
        <f>三菜!M17</f>
        <v>0</v>
      </c>
      <c r="P27" s="682"/>
      <c r="Q27" s="556">
        <f>三菜!K26</f>
        <v>0</v>
      </c>
      <c r="R27" s="556"/>
      <c r="S27" s="649"/>
      <c r="T27" s="655">
        <f>三菜!L26</f>
        <v>0</v>
      </c>
      <c r="U27" s="655"/>
      <c r="V27" s="240">
        <f>三菜!M26</f>
        <v>0</v>
      </c>
      <c r="W27" s="682"/>
      <c r="X27" s="556">
        <f>三菜!K35</f>
        <v>0</v>
      </c>
      <c r="Y27" s="556"/>
      <c r="Z27" s="649"/>
      <c r="AA27" s="655">
        <f>三菜!L35</f>
        <v>0</v>
      </c>
      <c r="AB27" s="655"/>
      <c r="AC27" s="240">
        <f>三菜!M35</f>
        <v>0</v>
      </c>
      <c r="AD27" s="682"/>
      <c r="AE27" s="556">
        <f>三菜!K44</f>
        <v>0</v>
      </c>
      <c r="AF27" s="556"/>
      <c r="AG27" s="649"/>
      <c r="AH27" s="655">
        <f>三菜!L44</f>
        <v>0</v>
      </c>
      <c r="AI27" s="655"/>
      <c r="AJ27" s="241">
        <f>三菜!M44</f>
        <v>0</v>
      </c>
      <c r="AK27" s="47"/>
      <c r="AL27" s="36"/>
      <c r="AM27" s="37"/>
      <c r="AN27" s="35"/>
      <c r="AO27" s="46"/>
      <c r="AP27" s="36"/>
      <c r="AQ27" s="37"/>
      <c r="AR27" s="35"/>
      <c r="AS27" s="45"/>
      <c r="AT27" s="36"/>
      <c r="AU27" s="37"/>
      <c r="AV27" s="35"/>
      <c r="AW27" s="45"/>
      <c r="AX27" s="36"/>
      <c r="AY27" s="37"/>
      <c r="AZ27" s="36"/>
    </row>
    <row r="28" spans="1:52" ht="14.4" customHeight="1">
      <c r="A28" s="693"/>
      <c r="B28" s="682"/>
      <c r="C28" s="556">
        <f>三菜!K9</f>
        <v>0</v>
      </c>
      <c r="D28" s="556"/>
      <c r="E28" s="649"/>
      <c r="F28" s="655">
        <f>三菜!L9</f>
        <v>0</v>
      </c>
      <c r="G28" s="655"/>
      <c r="H28" s="240">
        <f>三菜!M9</f>
        <v>0</v>
      </c>
      <c r="I28" s="682"/>
      <c r="J28" s="556">
        <f>三菜!K18</f>
        <v>0</v>
      </c>
      <c r="K28" s="556"/>
      <c r="L28" s="649"/>
      <c r="M28" s="655">
        <f>三菜!L18</f>
        <v>0</v>
      </c>
      <c r="N28" s="655"/>
      <c r="O28" s="240">
        <f>三菜!M18</f>
        <v>0</v>
      </c>
      <c r="P28" s="682"/>
      <c r="Q28" s="556">
        <f>三菜!K27</f>
        <v>0</v>
      </c>
      <c r="R28" s="556"/>
      <c r="S28" s="649"/>
      <c r="T28" s="655">
        <f>三菜!L27</f>
        <v>0</v>
      </c>
      <c r="U28" s="655"/>
      <c r="V28" s="240">
        <f>三菜!M27</f>
        <v>0</v>
      </c>
      <c r="W28" s="682"/>
      <c r="X28" s="556">
        <f>三菜!K36</f>
        <v>0</v>
      </c>
      <c r="Y28" s="556"/>
      <c r="Z28" s="649"/>
      <c r="AA28" s="655">
        <f>三菜!L36</f>
        <v>0</v>
      </c>
      <c r="AB28" s="655"/>
      <c r="AC28" s="240">
        <f>三菜!M36</f>
        <v>0</v>
      </c>
      <c r="AD28" s="682"/>
      <c r="AE28" s="556">
        <f>三菜!K45</f>
        <v>0</v>
      </c>
      <c r="AF28" s="556"/>
      <c r="AG28" s="649"/>
      <c r="AH28" s="655">
        <f>三菜!L45</f>
        <v>0</v>
      </c>
      <c r="AI28" s="655"/>
      <c r="AJ28" s="241">
        <f>三菜!M45</f>
        <v>0</v>
      </c>
      <c r="AK28" s="47"/>
      <c r="AL28" s="36"/>
      <c r="AM28" s="37"/>
      <c r="AN28" s="35"/>
      <c r="AO28" s="46"/>
      <c r="AP28" s="36"/>
      <c r="AQ28" s="37"/>
      <c r="AR28" s="35"/>
      <c r="AS28" s="45"/>
      <c r="AT28" s="36"/>
      <c r="AU28" s="37"/>
      <c r="AV28" s="35"/>
      <c r="AW28" s="45"/>
      <c r="AX28" s="36"/>
      <c r="AY28" s="37"/>
      <c r="AZ28" s="36"/>
    </row>
    <row r="29" spans="1:52" ht="14.4" customHeight="1">
      <c r="A29" s="693"/>
      <c r="B29" s="682"/>
      <c r="C29" s="556">
        <f>三菜!K10</f>
        <v>0</v>
      </c>
      <c r="D29" s="556"/>
      <c r="E29" s="649"/>
      <c r="F29" s="655">
        <f>三菜!L10</f>
        <v>0</v>
      </c>
      <c r="G29" s="655"/>
      <c r="H29" s="240">
        <f>三菜!M10</f>
        <v>0</v>
      </c>
      <c r="I29" s="682"/>
      <c r="J29" s="556">
        <f>三菜!K19</f>
        <v>0</v>
      </c>
      <c r="K29" s="556"/>
      <c r="L29" s="649"/>
      <c r="M29" s="655">
        <f>三菜!L19</f>
        <v>0</v>
      </c>
      <c r="N29" s="655"/>
      <c r="O29" s="240">
        <f>三菜!M19</f>
        <v>0</v>
      </c>
      <c r="P29" s="682"/>
      <c r="Q29" s="556">
        <f>三菜!K28</f>
        <v>0</v>
      </c>
      <c r="R29" s="556"/>
      <c r="S29" s="649"/>
      <c r="T29" s="655">
        <f>三菜!L28</f>
        <v>0</v>
      </c>
      <c r="U29" s="655"/>
      <c r="V29" s="240">
        <f>三菜!M28</f>
        <v>0</v>
      </c>
      <c r="W29" s="682"/>
      <c r="X29" s="556">
        <f>三菜!K37</f>
        <v>0</v>
      </c>
      <c r="Y29" s="556"/>
      <c r="Z29" s="649"/>
      <c r="AA29" s="655">
        <f>三菜!L37</f>
        <v>0</v>
      </c>
      <c r="AB29" s="655"/>
      <c r="AC29" s="240">
        <f>三菜!M37</f>
        <v>0</v>
      </c>
      <c r="AD29" s="682"/>
      <c r="AE29" s="556">
        <f>三菜!K46</f>
        <v>0</v>
      </c>
      <c r="AF29" s="556"/>
      <c r="AG29" s="649"/>
      <c r="AH29" s="655">
        <f>三菜!L46</f>
        <v>0</v>
      </c>
      <c r="AI29" s="655"/>
      <c r="AJ29" s="241">
        <f>三菜!M46</f>
        <v>0</v>
      </c>
      <c r="AK29" s="47"/>
      <c r="AL29" s="36"/>
      <c r="AM29" s="37"/>
      <c r="AN29" s="35"/>
      <c r="AO29" s="46"/>
      <c r="AP29" s="36"/>
      <c r="AQ29" s="37"/>
      <c r="AR29" s="35"/>
      <c r="AS29" s="45"/>
      <c r="AT29" s="36"/>
      <c r="AU29" s="37"/>
      <c r="AV29" s="35"/>
      <c r="AW29" s="45"/>
      <c r="AX29" s="36"/>
      <c r="AY29" s="37"/>
      <c r="AZ29" s="36"/>
    </row>
    <row r="30" spans="1:52" ht="14.4" customHeight="1">
      <c r="A30" s="693"/>
      <c r="B30" s="682"/>
      <c r="C30" s="556">
        <f>三菜!K11</f>
        <v>0</v>
      </c>
      <c r="D30" s="556"/>
      <c r="E30" s="649"/>
      <c r="F30" s="655">
        <f>三菜!L11</f>
        <v>0</v>
      </c>
      <c r="G30" s="655"/>
      <c r="H30" s="240">
        <f>三菜!M11</f>
        <v>0</v>
      </c>
      <c r="I30" s="682"/>
      <c r="J30" s="556">
        <f>三菜!K20</f>
        <v>0</v>
      </c>
      <c r="K30" s="556"/>
      <c r="L30" s="649"/>
      <c r="M30" s="655">
        <f>三菜!L20</f>
        <v>0</v>
      </c>
      <c r="N30" s="655"/>
      <c r="O30" s="240">
        <f>三菜!M20</f>
        <v>0</v>
      </c>
      <c r="P30" s="682"/>
      <c r="Q30" s="556">
        <f>三菜!K29</f>
        <v>0</v>
      </c>
      <c r="R30" s="556"/>
      <c r="S30" s="649"/>
      <c r="T30" s="655">
        <f>三菜!L29</f>
        <v>0</v>
      </c>
      <c r="U30" s="655"/>
      <c r="V30" s="240">
        <f>三菜!M29</f>
        <v>0</v>
      </c>
      <c r="W30" s="682"/>
      <c r="X30" s="556">
        <f>三菜!K38</f>
        <v>0</v>
      </c>
      <c r="Y30" s="556"/>
      <c r="Z30" s="649"/>
      <c r="AA30" s="655">
        <f>三菜!L38</f>
        <v>0</v>
      </c>
      <c r="AB30" s="655"/>
      <c r="AC30" s="240">
        <f>三菜!M38</f>
        <v>0</v>
      </c>
      <c r="AD30" s="682"/>
      <c r="AE30" s="556">
        <f>三菜!K47</f>
        <v>0</v>
      </c>
      <c r="AF30" s="556"/>
      <c r="AG30" s="649"/>
      <c r="AH30" s="655">
        <f>三菜!L47</f>
        <v>0</v>
      </c>
      <c r="AI30" s="655"/>
      <c r="AJ30" s="241">
        <f>三菜!M47</f>
        <v>0</v>
      </c>
      <c r="AK30" s="47"/>
      <c r="AL30" s="36"/>
      <c r="AM30" s="37"/>
      <c r="AN30" s="35"/>
      <c r="AO30" s="46"/>
      <c r="AP30" s="36"/>
      <c r="AQ30" s="37"/>
      <c r="AR30" s="35"/>
      <c r="AS30" s="45"/>
      <c r="AT30" s="36"/>
      <c r="AU30" s="37"/>
      <c r="AV30" s="35"/>
      <c r="AW30" s="45"/>
      <c r="AX30" s="36"/>
      <c r="AY30" s="37"/>
      <c r="AZ30" s="36"/>
    </row>
    <row r="31" spans="1:52" ht="14.4" customHeight="1" thickBot="1">
      <c r="A31" s="694"/>
      <c r="B31" s="683"/>
      <c r="C31" s="557">
        <f>三菜!K12</f>
        <v>0</v>
      </c>
      <c r="D31" s="557"/>
      <c r="E31" s="908"/>
      <c r="F31" s="907">
        <f>三菜!L12</f>
        <v>0</v>
      </c>
      <c r="G31" s="907"/>
      <c r="H31" s="226">
        <f>三菜!M12</f>
        <v>0</v>
      </c>
      <c r="I31" s="909"/>
      <c r="J31" s="557">
        <f>三菜!K21</f>
        <v>0</v>
      </c>
      <c r="K31" s="557"/>
      <c r="L31" s="908"/>
      <c r="M31" s="907">
        <f>三菜!L21</f>
        <v>0</v>
      </c>
      <c r="N31" s="907"/>
      <c r="O31" s="226">
        <f>三菜!M21</f>
        <v>0</v>
      </c>
      <c r="P31" s="909"/>
      <c r="Q31" s="557">
        <f>三菜!K30</f>
        <v>0</v>
      </c>
      <c r="R31" s="557"/>
      <c r="S31" s="908"/>
      <c r="T31" s="907">
        <f>三菜!L30</f>
        <v>0</v>
      </c>
      <c r="U31" s="907"/>
      <c r="V31" s="226">
        <f>三菜!M30</f>
        <v>0</v>
      </c>
      <c r="W31" s="909"/>
      <c r="X31" s="557">
        <f>三菜!K39</f>
        <v>0</v>
      </c>
      <c r="Y31" s="557"/>
      <c r="Z31" s="908"/>
      <c r="AA31" s="907">
        <f>三菜!L39</f>
        <v>0</v>
      </c>
      <c r="AB31" s="907"/>
      <c r="AC31" s="226">
        <f>三菜!M39</f>
        <v>0</v>
      </c>
      <c r="AD31" s="909"/>
      <c r="AE31" s="557">
        <f>三菜!K48</f>
        <v>0</v>
      </c>
      <c r="AF31" s="557"/>
      <c r="AG31" s="908"/>
      <c r="AH31" s="907">
        <f>三菜!L48</f>
        <v>0</v>
      </c>
      <c r="AI31" s="907"/>
      <c r="AJ31" s="226">
        <f>三菜!M48</f>
        <v>0</v>
      </c>
      <c r="AK31" s="47"/>
      <c r="AL31" s="36"/>
      <c r="AM31" s="37"/>
      <c r="AN31" s="35"/>
      <c r="AO31" s="46"/>
      <c r="AP31" s="36"/>
      <c r="AQ31" s="37"/>
      <c r="AR31" s="35"/>
      <c r="AS31" s="45"/>
      <c r="AT31" s="36"/>
      <c r="AU31" s="37"/>
      <c r="AV31" s="35"/>
      <c r="AW31" s="45"/>
      <c r="AX31" s="36"/>
      <c r="AY31" s="37"/>
      <c r="AZ31" s="36"/>
    </row>
    <row r="32" spans="1:52" ht="14.4" customHeight="1">
      <c r="A32" s="699" t="s">
        <v>32</v>
      </c>
      <c r="B32" s="658" t="str">
        <f>TRIM(三菜!N4)</f>
        <v>玉米蛋花濃湯</v>
      </c>
      <c r="C32" s="612" t="str">
        <f>三菜!N5</f>
        <v>蛋(10粒/盒/約0.6k)</v>
      </c>
      <c r="D32" s="612"/>
      <c r="E32" s="906"/>
      <c r="F32" s="655">
        <f>三菜!O5</f>
        <v>5</v>
      </c>
      <c r="G32" s="655"/>
      <c r="H32" s="240" t="str">
        <f>三菜!P5</f>
        <v>盒</v>
      </c>
      <c r="I32" s="658" t="str">
        <f>TRIM(三菜!N13)</f>
        <v>榨菜肉絲湯</v>
      </c>
      <c r="J32" s="612" t="str">
        <f>三菜!N14</f>
        <v>榨菜絲</v>
      </c>
      <c r="K32" s="612"/>
      <c r="L32" s="906"/>
      <c r="M32" s="655">
        <f>三菜!O14</f>
        <v>6</v>
      </c>
      <c r="N32" s="655"/>
      <c r="O32" s="240" t="str">
        <f>三菜!P14</f>
        <v>Kg</v>
      </c>
      <c r="P32" s="658" t="str">
        <f>TRIM(三菜!N22)</f>
        <v/>
      </c>
      <c r="Q32" s="612">
        <f>三菜!N23</f>
        <v>0</v>
      </c>
      <c r="R32" s="612"/>
      <c r="S32" s="906"/>
      <c r="T32" s="655">
        <f>三菜!O23</f>
        <v>0</v>
      </c>
      <c r="U32" s="655"/>
      <c r="V32" s="240">
        <f>三菜!P23</f>
        <v>0</v>
      </c>
      <c r="W32" s="658" t="str">
        <f>TRIM(三菜!N31)</f>
        <v>蘿蔔湯</v>
      </c>
      <c r="X32" s="612" t="str">
        <f>三菜!N32</f>
        <v>白蘿蔔中丁</v>
      </c>
      <c r="Y32" s="612"/>
      <c r="Z32" s="906"/>
      <c r="AA32" s="655">
        <f>三菜!O32</f>
        <v>9</v>
      </c>
      <c r="AB32" s="655"/>
      <c r="AC32" s="240" t="str">
        <f>三菜!P32</f>
        <v>Kg</v>
      </c>
      <c r="AD32" s="658" t="str">
        <f>TRIM(三菜!N40)</f>
        <v>紅豆湯(提早送</v>
      </c>
      <c r="AE32" s="612" t="str">
        <f>三菜!N41</f>
        <v>紅豆</v>
      </c>
      <c r="AF32" s="612"/>
      <c r="AG32" s="906"/>
      <c r="AH32" s="655">
        <f>三菜!O41</f>
        <v>0</v>
      </c>
      <c r="AI32" s="655"/>
      <c r="AJ32" s="241" t="str">
        <f>三菜!P41</f>
        <v>Kg</v>
      </c>
      <c r="AK32" s="45"/>
      <c r="AL32" s="36"/>
      <c r="AM32" s="37"/>
      <c r="AN32" s="35"/>
      <c r="AO32" s="46"/>
      <c r="AP32" s="36"/>
      <c r="AQ32" s="37"/>
      <c r="AR32" s="35"/>
      <c r="AS32" s="45"/>
      <c r="AT32" s="38"/>
      <c r="AU32" s="37"/>
      <c r="AV32" s="35"/>
      <c r="AW32" s="45"/>
      <c r="AX32" s="39"/>
      <c r="AY32" s="37"/>
      <c r="AZ32" s="36"/>
    </row>
    <row r="33" spans="1:52" ht="14.4" customHeight="1">
      <c r="A33" s="693"/>
      <c r="B33" s="682"/>
      <c r="C33" s="556" t="str">
        <f>三菜!N6</f>
        <v>玉米粒</v>
      </c>
      <c r="D33" s="556"/>
      <c r="E33" s="649"/>
      <c r="F33" s="655">
        <f>三菜!O6</f>
        <v>3</v>
      </c>
      <c r="G33" s="655"/>
      <c r="H33" s="240" t="str">
        <f>三菜!P6</f>
        <v>Kg</v>
      </c>
      <c r="I33" s="682"/>
      <c r="J33" s="556" t="str">
        <f>三菜!N15</f>
        <v>肉絲*溫</v>
      </c>
      <c r="K33" s="556"/>
      <c r="L33" s="649"/>
      <c r="M33" s="655">
        <f>三菜!O15</f>
        <v>2</v>
      </c>
      <c r="N33" s="655"/>
      <c r="O33" s="240" t="str">
        <f>三菜!P15</f>
        <v>Kg</v>
      </c>
      <c r="P33" s="682"/>
      <c r="Q33" s="556">
        <f>三菜!N24</f>
        <v>0</v>
      </c>
      <c r="R33" s="556"/>
      <c r="S33" s="649"/>
      <c r="T33" s="655">
        <f>三菜!O24</f>
        <v>0</v>
      </c>
      <c r="U33" s="655"/>
      <c r="V33" s="240">
        <f>三菜!P24</f>
        <v>0</v>
      </c>
      <c r="W33" s="682"/>
      <c r="X33" s="556" t="str">
        <f>三菜!N33</f>
        <v>豬大骨*溫</v>
      </c>
      <c r="Y33" s="556"/>
      <c r="Z33" s="649"/>
      <c r="AA33" s="655">
        <f>三菜!O33</f>
        <v>1</v>
      </c>
      <c r="AB33" s="655"/>
      <c r="AC33" s="240" t="str">
        <f>三菜!P33</f>
        <v>Kg</v>
      </c>
      <c r="AD33" s="682"/>
      <c r="AE33" s="556">
        <f>三菜!N42</f>
        <v>0</v>
      </c>
      <c r="AF33" s="556"/>
      <c r="AG33" s="649"/>
      <c r="AH33" s="655">
        <f>三菜!O42</f>
        <v>0</v>
      </c>
      <c r="AI33" s="655"/>
      <c r="AJ33" s="241">
        <f>三菜!P42</f>
        <v>0</v>
      </c>
      <c r="AK33" s="47"/>
      <c r="AL33" s="36"/>
      <c r="AM33" s="37"/>
      <c r="AN33" s="35"/>
      <c r="AO33" s="46"/>
      <c r="AP33" s="36"/>
      <c r="AQ33" s="37"/>
      <c r="AR33" s="35"/>
      <c r="AS33" s="45"/>
      <c r="AT33" s="38"/>
      <c r="AU33" s="37"/>
      <c r="AV33" s="35"/>
      <c r="AW33" s="45"/>
      <c r="AX33" s="36"/>
      <c r="AY33" s="37"/>
      <c r="AZ33" s="36"/>
    </row>
    <row r="34" spans="1:52" ht="14.4" customHeight="1">
      <c r="A34" s="693"/>
      <c r="B34" s="682"/>
      <c r="C34" s="556" t="str">
        <f>三菜!N7</f>
        <v>豬大骨*溫</v>
      </c>
      <c r="D34" s="556"/>
      <c r="E34" s="649"/>
      <c r="F34" s="655">
        <f>三菜!O7</f>
        <v>2</v>
      </c>
      <c r="G34" s="655"/>
      <c r="H34" s="240" t="str">
        <f>三菜!P7</f>
        <v>Kg</v>
      </c>
      <c r="I34" s="682"/>
      <c r="J34" s="556" t="str">
        <f>三菜!N16</f>
        <v>薑絲</v>
      </c>
      <c r="K34" s="556"/>
      <c r="L34" s="649"/>
      <c r="M34" s="655">
        <f>三菜!O16</f>
        <v>0.3</v>
      </c>
      <c r="N34" s="655"/>
      <c r="O34" s="240" t="str">
        <f>三菜!P16</f>
        <v>Kg</v>
      </c>
      <c r="P34" s="682"/>
      <c r="Q34" s="556">
        <f>三菜!N25</f>
        <v>0</v>
      </c>
      <c r="R34" s="556"/>
      <c r="S34" s="649"/>
      <c r="T34" s="655">
        <f>三菜!O25</f>
        <v>0</v>
      </c>
      <c r="U34" s="655"/>
      <c r="V34" s="240">
        <f>三菜!P25</f>
        <v>0</v>
      </c>
      <c r="W34" s="682"/>
      <c r="X34" s="556" t="str">
        <f>三菜!N34</f>
        <v>芹菜珠</v>
      </c>
      <c r="Y34" s="556"/>
      <c r="Z34" s="649"/>
      <c r="AA34" s="655">
        <f>三菜!O34</f>
        <v>0.2</v>
      </c>
      <c r="AB34" s="655"/>
      <c r="AC34" s="240" t="str">
        <f>三菜!P34</f>
        <v>Kg</v>
      </c>
      <c r="AD34" s="682"/>
      <c r="AE34" s="556">
        <f>三菜!N43</f>
        <v>0</v>
      </c>
      <c r="AF34" s="556"/>
      <c r="AG34" s="649"/>
      <c r="AH34" s="655">
        <f>三菜!O43</f>
        <v>0</v>
      </c>
      <c r="AI34" s="655"/>
      <c r="AJ34" s="241">
        <f>三菜!P43</f>
        <v>0</v>
      </c>
      <c r="AK34" s="47"/>
      <c r="AL34" s="36"/>
      <c r="AM34" s="37"/>
      <c r="AN34" s="35"/>
      <c r="AO34" s="46"/>
      <c r="AP34" s="36"/>
      <c r="AQ34" s="37"/>
      <c r="AR34" s="35"/>
      <c r="AS34" s="45"/>
      <c r="AT34" s="38"/>
      <c r="AU34" s="37"/>
      <c r="AV34" s="35"/>
      <c r="AW34" s="45"/>
      <c r="AX34" s="36"/>
      <c r="AY34" s="37"/>
      <c r="AZ34" s="36"/>
    </row>
    <row r="35" spans="1:52" ht="14.4" customHeight="1">
      <c r="A35" s="693"/>
      <c r="B35" s="682"/>
      <c r="C35" s="556">
        <f>三菜!N8</f>
        <v>0</v>
      </c>
      <c r="D35" s="556"/>
      <c r="E35" s="649"/>
      <c r="F35" s="655">
        <f>三菜!O8</f>
        <v>0</v>
      </c>
      <c r="G35" s="655"/>
      <c r="H35" s="240">
        <f>三菜!P8</f>
        <v>0</v>
      </c>
      <c r="I35" s="682"/>
      <c r="J35" s="556">
        <f>三菜!N17</f>
        <v>0</v>
      </c>
      <c r="K35" s="556"/>
      <c r="L35" s="649"/>
      <c r="M35" s="655">
        <f>三菜!O17</f>
        <v>0</v>
      </c>
      <c r="N35" s="655"/>
      <c r="O35" s="240">
        <f>三菜!P17</f>
        <v>0</v>
      </c>
      <c r="P35" s="682"/>
      <c r="Q35" s="556">
        <f>三菜!N26</f>
        <v>0</v>
      </c>
      <c r="R35" s="556"/>
      <c r="S35" s="649"/>
      <c r="T35" s="655">
        <f>三菜!O26</f>
        <v>0</v>
      </c>
      <c r="U35" s="655"/>
      <c r="V35" s="240">
        <f>三菜!P26</f>
        <v>0</v>
      </c>
      <c r="W35" s="682"/>
      <c r="X35" s="556">
        <f>三菜!N35</f>
        <v>0</v>
      </c>
      <c r="Y35" s="556"/>
      <c r="Z35" s="649"/>
      <c r="AA35" s="655">
        <f>三菜!O35</f>
        <v>0</v>
      </c>
      <c r="AB35" s="655"/>
      <c r="AC35" s="240">
        <f>三菜!P35</f>
        <v>0</v>
      </c>
      <c r="AD35" s="682"/>
      <c r="AE35" s="556">
        <f>三菜!N44</f>
        <v>0</v>
      </c>
      <c r="AF35" s="556"/>
      <c r="AG35" s="649"/>
      <c r="AH35" s="655">
        <f>三菜!O44</f>
        <v>0</v>
      </c>
      <c r="AI35" s="655"/>
      <c r="AJ35" s="241">
        <f>三菜!P44</f>
        <v>0</v>
      </c>
      <c r="AK35" s="47"/>
      <c r="AL35" s="36"/>
      <c r="AM35" s="37"/>
      <c r="AN35" s="35"/>
      <c r="AO35" s="46"/>
      <c r="AP35" s="36"/>
      <c r="AQ35" s="37"/>
      <c r="AR35" s="35"/>
      <c r="AS35" s="45"/>
      <c r="AT35" s="38"/>
      <c r="AU35" s="37"/>
      <c r="AV35" s="35"/>
      <c r="AW35" s="45"/>
      <c r="AX35" s="36"/>
      <c r="AY35" s="37"/>
      <c r="AZ35" s="36"/>
    </row>
    <row r="36" spans="1:52" ht="14.4" customHeight="1">
      <c r="A36" s="693"/>
      <c r="B36" s="682"/>
      <c r="C36" s="556">
        <f>三菜!N9</f>
        <v>0</v>
      </c>
      <c r="D36" s="556"/>
      <c r="E36" s="649"/>
      <c r="F36" s="655">
        <f>三菜!O9</f>
        <v>0</v>
      </c>
      <c r="G36" s="655"/>
      <c r="H36" s="240">
        <f>三菜!P9</f>
        <v>0</v>
      </c>
      <c r="I36" s="682"/>
      <c r="J36" s="556">
        <f>三菜!N18</f>
        <v>0</v>
      </c>
      <c r="K36" s="556"/>
      <c r="L36" s="649"/>
      <c r="M36" s="655">
        <f>三菜!O18</f>
        <v>0</v>
      </c>
      <c r="N36" s="655"/>
      <c r="O36" s="240">
        <f>三菜!P18</f>
        <v>0</v>
      </c>
      <c r="P36" s="682"/>
      <c r="Q36" s="556">
        <f>三菜!N27</f>
        <v>0</v>
      </c>
      <c r="R36" s="556"/>
      <c r="S36" s="649"/>
      <c r="T36" s="655">
        <f>三菜!O27</f>
        <v>0</v>
      </c>
      <c r="U36" s="655"/>
      <c r="V36" s="240">
        <f>三菜!P27</f>
        <v>0</v>
      </c>
      <c r="W36" s="682"/>
      <c r="X36" s="556">
        <f>三菜!N36</f>
        <v>0</v>
      </c>
      <c r="Y36" s="556"/>
      <c r="Z36" s="649"/>
      <c r="AA36" s="655">
        <f>三菜!O36</f>
        <v>0</v>
      </c>
      <c r="AB36" s="655"/>
      <c r="AC36" s="240">
        <f>三菜!P36</f>
        <v>0</v>
      </c>
      <c r="AD36" s="682"/>
      <c r="AE36" s="556">
        <f>三菜!N45</f>
        <v>0</v>
      </c>
      <c r="AF36" s="556"/>
      <c r="AG36" s="649"/>
      <c r="AH36" s="655">
        <f>三菜!O45</f>
        <v>0</v>
      </c>
      <c r="AI36" s="655"/>
      <c r="AJ36" s="241">
        <f>三菜!P45</f>
        <v>0</v>
      </c>
      <c r="AK36" s="47"/>
      <c r="AL36" s="36"/>
      <c r="AM36" s="37"/>
      <c r="AN36" s="35"/>
      <c r="AO36" s="46"/>
      <c r="AP36" s="36"/>
      <c r="AQ36" s="37"/>
      <c r="AR36" s="35"/>
      <c r="AS36" s="45"/>
      <c r="AT36" s="38"/>
      <c r="AU36" s="37"/>
      <c r="AV36" s="35"/>
      <c r="AW36" s="45"/>
      <c r="AX36" s="36"/>
      <c r="AY36" s="37"/>
      <c r="AZ36" s="36"/>
    </row>
    <row r="37" spans="1:52" ht="14.4" customHeight="1">
      <c r="A37" s="693"/>
      <c r="B37" s="682"/>
      <c r="C37" s="556">
        <f>三菜!N10</f>
        <v>0</v>
      </c>
      <c r="D37" s="556"/>
      <c r="E37" s="649"/>
      <c r="F37" s="655">
        <f>三菜!O10</f>
        <v>0</v>
      </c>
      <c r="G37" s="655"/>
      <c r="H37" s="240">
        <f>三菜!P10</f>
        <v>0</v>
      </c>
      <c r="I37" s="682"/>
      <c r="J37" s="556">
        <f>三菜!N19</f>
        <v>0</v>
      </c>
      <c r="K37" s="556"/>
      <c r="L37" s="649"/>
      <c r="M37" s="655">
        <f>三菜!O19</f>
        <v>0</v>
      </c>
      <c r="N37" s="655"/>
      <c r="O37" s="240">
        <f>三菜!P19</f>
        <v>0</v>
      </c>
      <c r="P37" s="682"/>
      <c r="Q37" s="556">
        <f>三菜!N28</f>
        <v>0</v>
      </c>
      <c r="R37" s="556"/>
      <c r="S37" s="649"/>
      <c r="T37" s="655">
        <f>三菜!O28</f>
        <v>0</v>
      </c>
      <c r="U37" s="655"/>
      <c r="V37" s="240">
        <f>三菜!P28</f>
        <v>0</v>
      </c>
      <c r="W37" s="682"/>
      <c r="X37" s="556">
        <f>三菜!N37</f>
        <v>0</v>
      </c>
      <c r="Y37" s="556"/>
      <c r="Z37" s="649"/>
      <c r="AA37" s="655">
        <f>三菜!O37</f>
        <v>0</v>
      </c>
      <c r="AB37" s="655"/>
      <c r="AC37" s="240">
        <f>三菜!P37</f>
        <v>0</v>
      </c>
      <c r="AD37" s="682"/>
      <c r="AE37" s="556">
        <f>三菜!N46</f>
        <v>0</v>
      </c>
      <c r="AF37" s="556"/>
      <c r="AG37" s="649"/>
      <c r="AH37" s="655">
        <f>三菜!O46</f>
        <v>0</v>
      </c>
      <c r="AI37" s="655"/>
      <c r="AJ37" s="241">
        <f>三菜!P46</f>
        <v>0</v>
      </c>
      <c r="AK37" s="47"/>
      <c r="AL37" s="36"/>
      <c r="AM37" s="37"/>
      <c r="AN37" s="35"/>
      <c r="AO37" s="46"/>
      <c r="AP37" s="36"/>
      <c r="AQ37" s="37"/>
      <c r="AR37" s="35"/>
      <c r="AS37" s="45"/>
      <c r="AT37" s="38"/>
      <c r="AU37" s="37"/>
      <c r="AV37" s="35"/>
      <c r="AW37" s="45"/>
      <c r="AX37" s="36"/>
      <c r="AY37" s="37"/>
      <c r="AZ37" s="36"/>
    </row>
    <row r="38" spans="1:52" ht="14.4" customHeight="1">
      <c r="A38" s="693"/>
      <c r="B38" s="682"/>
      <c r="C38" s="556">
        <f>三菜!N11</f>
        <v>0</v>
      </c>
      <c r="D38" s="556"/>
      <c r="E38" s="649"/>
      <c r="F38" s="655">
        <f>三菜!O11</f>
        <v>0</v>
      </c>
      <c r="G38" s="655"/>
      <c r="H38" s="240">
        <f>三菜!P11</f>
        <v>0</v>
      </c>
      <c r="I38" s="682"/>
      <c r="J38" s="556">
        <f>三菜!N20</f>
        <v>0</v>
      </c>
      <c r="K38" s="556"/>
      <c r="L38" s="649"/>
      <c r="M38" s="655">
        <f>三菜!O20</f>
        <v>0</v>
      </c>
      <c r="N38" s="655"/>
      <c r="O38" s="240">
        <f>三菜!P20</f>
        <v>0</v>
      </c>
      <c r="P38" s="682"/>
      <c r="Q38" s="556">
        <f>三菜!N29</f>
        <v>0</v>
      </c>
      <c r="R38" s="556"/>
      <c r="S38" s="649"/>
      <c r="T38" s="655">
        <f>三菜!O29</f>
        <v>0</v>
      </c>
      <c r="U38" s="655"/>
      <c r="V38" s="240">
        <f>三菜!P29</f>
        <v>0</v>
      </c>
      <c r="W38" s="682"/>
      <c r="X38" s="556">
        <f>三菜!N38</f>
        <v>0</v>
      </c>
      <c r="Y38" s="556"/>
      <c r="Z38" s="649"/>
      <c r="AA38" s="655">
        <f>三菜!O38</f>
        <v>0</v>
      </c>
      <c r="AB38" s="655"/>
      <c r="AC38" s="240">
        <f>三菜!P38</f>
        <v>0</v>
      </c>
      <c r="AD38" s="682"/>
      <c r="AE38" s="556">
        <f>三菜!N47</f>
        <v>0</v>
      </c>
      <c r="AF38" s="556"/>
      <c r="AG38" s="649"/>
      <c r="AH38" s="655">
        <f>三菜!O47</f>
        <v>0</v>
      </c>
      <c r="AI38" s="655"/>
      <c r="AJ38" s="241">
        <f>三菜!P47</f>
        <v>0</v>
      </c>
      <c r="AK38" s="47"/>
      <c r="AL38" s="36"/>
      <c r="AM38" s="37"/>
      <c r="AN38" s="35"/>
      <c r="AO38" s="46"/>
      <c r="AP38" s="36"/>
      <c r="AQ38" s="37"/>
      <c r="AR38" s="35"/>
      <c r="AS38" s="45"/>
      <c r="AT38" s="38"/>
      <c r="AU38" s="37"/>
      <c r="AV38" s="35"/>
      <c r="AW38" s="45"/>
      <c r="AX38" s="36"/>
      <c r="AY38" s="37"/>
      <c r="AZ38" s="36"/>
    </row>
    <row r="39" spans="1:52" ht="14.4" customHeight="1" thickBot="1">
      <c r="A39" s="693"/>
      <c r="B39" s="683"/>
      <c r="C39" s="557">
        <f>三菜!N12</f>
        <v>0</v>
      </c>
      <c r="D39" s="557"/>
      <c r="E39" s="908"/>
      <c r="F39" s="655">
        <f>三菜!O12</f>
        <v>0</v>
      </c>
      <c r="G39" s="655"/>
      <c r="H39" s="240">
        <f>三菜!P12</f>
        <v>0</v>
      </c>
      <c r="I39" s="683"/>
      <c r="J39" s="557">
        <f>三菜!N21</f>
        <v>0</v>
      </c>
      <c r="K39" s="557"/>
      <c r="L39" s="908"/>
      <c r="M39" s="655">
        <f>三菜!O21</f>
        <v>0</v>
      </c>
      <c r="N39" s="655"/>
      <c r="O39" s="240">
        <f>三菜!P21</f>
        <v>0</v>
      </c>
      <c r="P39" s="683"/>
      <c r="Q39" s="557">
        <f>三菜!N30</f>
        <v>0</v>
      </c>
      <c r="R39" s="557"/>
      <c r="S39" s="908"/>
      <c r="T39" s="655">
        <f>三菜!O30</f>
        <v>0</v>
      </c>
      <c r="U39" s="655"/>
      <c r="V39" s="240">
        <f>三菜!P30</f>
        <v>0</v>
      </c>
      <c r="W39" s="683"/>
      <c r="X39" s="557">
        <f>三菜!N39</f>
        <v>0</v>
      </c>
      <c r="Y39" s="557"/>
      <c r="Z39" s="908"/>
      <c r="AA39" s="655">
        <f>三菜!O39</f>
        <v>0</v>
      </c>
      <c r="AB39" s="655"/>
      <c r="AC39" s="240">
        <f>三菜!P39</f>
        <v>0</v>
      </c>
      <c r="AD39" s="683"/>
      <c r="AE39" s="557">
        <f>三菜!N48</f>
        <v>0</v>
      </c>
      <c r="AF39" s="557"/>
      <c r="AG39" s="908"/>
      <c r="AH39" s="655">
        <f>三菜!O48</f>
        <v>0</v>
      </c>
      <c r="AI39" s="655"/>
      <c r="AJ39" s="242">
        <f>三菜!P48</f>
        <v>0</v>
      </c>
      <c r="AK39" s="47"/>
      <c r="AL39" s="36"/>
      <c r="AM39" s="37"/>
      <c r="AN39" s="35"/>
      <c r="AO39" s="46"/>
      <c r="AP39" s="36"/>
      <c r="AQ39" s="37"/>
      <c r="AR39" s="35"/>
      <c r="AS39" s="45"/>
      <c r="AT39" s="38"/>
      <c r="AU39" s="37"/>
      <c r="AV39" s="35"/>
      <c r="AW39" s="45"/>
      <c r="AX39" s="36"/>
      <c r="AY39" s="37"/>
      <c r="AZ39" s="36"/>
    </row>
    <row r="40" spans="1:52" ht="14.4" customHeight="1" thickBot="1">
      <c r="A40" s="921" t="s">
        <v>33</v>
      </c>
      <c r="B40" s="922"/>
      <c r="C40" s="923">
        <f>三菜!Q4</f>
        <v>0</v>
      </c>
      <c r="D40" s="924"/>
      <c r="E40" s="924"/>
      <c r="F40" s="924"/>
      <c r="G40" s="924"/>
      <c r="H40" s="925"/>
      <c r="I40" s="66"/>
      <c r="J40" s="924" t="str">
        <f>三菜!Q13</f>
        <v>柳丁</v>
      </c>
      <c r="K40" s="924"/>
      <c r="L40" s="924"/>
      <c r="M40" s="924"/>
      <c r="N40" s="924"/>
      <c r="O40" s="925"/>
      <c r="P40" s="66"/>
      <c r="Q40" s="924">
        <f>三菜!Q22</f>
        <v>0</v>
      </c>
      <c r="R40" s="924"/>
      <c r="S40" s="924"/>
      <c r="T40" s="924"/>
      <c r="U40" s="924"/>
      <c r="V40" s="925"/>
      <c r="W40" s="67"/>
      <c r="X40" s="926" t="str">
        <f>三菜!Q31</f>
        <v>蕃茄</v>
      </c>
      <c r="Y40" s="926"/>
      <c r="Z40" s="926"/>
      <c r="AA40" s="926"/>
      <c r="AB40" s="926"/>
      <c r="AC40" s="927"/>
      <c r="AD40" s="67"/>
      <c r="AE40" s="924">
        <f>三菜!Q40</f>
        <v>0</v>
      </c>
      <c r="AF40" s="924"/>
      <c r="AG40" s="924"/>
      <c r="AH40" s="924"/>
      <c r="AI40" s="924"/>
      <c r="AJ40" s="925"/>
      <c r="AK40" s="40"/>
      <c r="AL40" s="40"/>
      <c r="AM40" s="41"/>
      <c r="AN40" s="42"/>
      <c r="AO40" s="40"/>
      <c r="AP40" s="40"/>
      <c r="AQ40" s="41"/>
      <c r="AR40" s="42"/>
      <c r="AS40" s="40"/>
      <c r="AT40" s="40"/>
      <c r="AU40" s="41"/>
      <c r="AV40" s="42"/>
      <c r="AW40" s="40"/>
      <c r="AX40" s="40"/>
      <c r="AY40" s="41"/>
      <c r="AZ40" s="42"/>
    </row>
    <row r="41" spans="1:52" ht="14.4" customHeight="1" thickBot="1">
      <c r="A41" s="917" t="s">
        <v>22</v>
      </c>
      <c r="B41" s="918"/>
      <c r="C41" s="918"/>
      <c r="D41" s="918"/>
      <c r="E41" s="918"/>
      <c r="F41" s="918"/>
      <c r="G41" s="918"/>
      <c r="H41" s="918"/>
      <c r="I41" s="918"/>
      <c r="J41" s="918"/>
      <c r="K41" s="918"/>
      <c r="L41" s="918"/>
      <c r="M41" s="918"/>
      <c r="N41" s="918"/>
      <c r="O41" s="918"/>
      <c r="P41" s="918"/>
      <c r="Q41" s="918"/>
      <c r="R41" s="918"/>
      <c r="S41" s="918"/>
      <c r="T41" s="918"/>
      <c r="U41" s="918"/>
      <c r="V41" s="918"/>
      <c r="W41" s="918"/>
      <c r="X41" s="918"/>
      <c r="Y41" s="918"/>
      <c r="Z41" s="918"/>
      <c r="AA41" s="918"/>
      <c r="AB41" s="918"/>
      <c r="AC41" s="918"/>
      <c r="AD41" s="918"/>
      <c r="AE41" s="918"/>
      <c r="AF41" s="918"/>
      <c r="AG41" s="918"/>
      <c r="AH41" s="918"/>
      <c r="AI41" s="918"/>
      <c r="AJ41" s="919"/>
      <c r="AK41" s="43"/>
      <c r="AL41" s="43"/>
      <c r="AM41" s="43"/>
      <c r="AN41" s="43"/>
      <c r="AO41" s="43"/>
      <c r="AP41" s="43"/>
      <c r="AQ41" s="43"/>
      <c r="AR41" s="43"/>
      <c r="AS41" s="43"/>
      <c r="AT41" s="43"/>
      <c r="AU41" s="43"/>
      <c r="AV41" s="43"/>
      <c r="AW41" s="43"/>
      <c r="AX41" s="43"/>
      <c r="AY41" s="43"/>
      <c r="AZ41" s="43"/>
    </row>
    <row r="42" spans="1:52" ht="14.4" customHeight="1">
      <c r="A42" s="920" t="s">
        <v>23</v>
      </c>
      <c r="B42" s="920"/>
      <c r="C42" s="920"/>
      <c r="D42" s="920"/>
      <c r="E42" s="920"/>
      <c r="F42" s="920"/>
      <c r="G42" s="920"/>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34"/>
      <c r="AL42" s="34"/>
      <c r="AM42" s="34"/>
      <c r="AN42" s="34"/>
      <c r="AO42" s="34"/>
      <c r="AP42" s="34"/>
      <c r="AQ42" s="34"/>
      <c r="AR42" s="34"/>
      <c r="AS42" s="34"/>
      <c r="AT42" s="34"/>
      <c r="AU42" s="34"/>
      <c r="AV42" s="34"/>
      <c r="AW42" s="34"/>
      <c r="AX42" s="34"/>
      <c r="AY42" s="34"/>
      <c r="AZ42" s="34"/>
    </row>
  </sheetData>
  <mergeCells count="389">
    <mergeCell ref="A8:A15"/>
    <mergeCell ref="B8:B15"/>
    <mergeCell ref="J15:L15"/>
    <mergeCell ref="F19:G19"/>
    <mergeCell ref="C15:E15"/>
    <mergeCell ref="C14:E14"/>
    <mergeCell ref="C11:E11"/>
    <mergeCell ref="C12:E12"/>
    <mergeCell ref="F15:G15"/>
    <mergeCell ref="A16:A23"/>
    <mergeCell ref="C8:E8"/>
    <mergeCell ref="B16:B23"/>
    <mergeCell ref="C21:E21"/>
    <mergeCell ref="F17:G17"/>
    <mergeCell ref="C9:E9"/>
    <mergeCell ref="C10:E10"/>
    <mergeCell ref="J11:L11"/>
    <mergeCell ref="J12:L12"/>
    <mergeCell ref="J13:L13"/>
    <mergeCell ref="C13:E13"/>
    <mergeCell ref="C16:E16"/>
    <mergeCell ref="J16:L16"/>
    <mergeCell ref="J17:L17"/>
    <mergeCell ref="C19:E19"/>
    <mergeCell ref="F39:G39"/>
    <mergeCell ref="C22:E22"/>
    <mergeCell ref="AE40:AJ40"/>
    <mergeCell ref="J40:O40"/>
    <mergeCell ref="I32:I39"/>
    <mergeCell ref="I24:I31"/>
    <mergeCell ref="Q40:V40"/>
    <mergeCell ref="X40:AC40"/>
    <mergeCell ref="Q33:S33"/>
    <mergeCell ref="Q27:S27"/>
    <mergeCell ref="C33:E33"/>
    <mergeCell ref="M24:N24"/>
    <mergeCell ref="M26:N26"/>
    <mergeCell ref="J23:L23"/>
    <mergeCell ref="J24:L24"/>
    <mergeCell ref="C38:E38"/>
    <mergeCell ref="X27:Z27"/>
    <mergeCell ref="X25:Z25"/>
    <mergeCell ref="X26:Z26"/>
    <mergeCell ref="Q26:S26"/>
    <mergeCell ref="J36:L36"/>
    <mergeCell ref="J31:L31"/>
    <mergeCell ref="T23:U23"/>
    <mergeCell ref="T22:U22"/>
    <mergeCell ref="A40:B40"/>
    <mergeCell ref="A32:A39"/>
    <mergeCell ref="B32:B39"/>
    <mergeCell ref="C40:H40"/>
    <mergeCell ref="F37:G37"/>
    <mergeCell ref="F38:G38"/>
    <mergeCell ref="C39:E39"/>
    <mergeCell ref="F25:G25"/>
    <mergeCell ref="J27:L27"/>
    <mergeCell ref="J25:L25"/>
    <mergeCell ref="J26:L26"/>
    <mergeCell ref="F36:G36"/>
    <mergeCell ref="C26:E26"/>
    <mergeCell ref="J38:L38"/>
    <mergeCell ref="J37:L37"/>
    <mergeCell ref="F27:G27"/>
    <mergeCell ref="J34:L34"/>
    <mergeCell ref="F32:G32"/>
    <mergeCell ref="F34:G34"/>
    <mergeCell ref="J32:L32"/>
    <mergeCell ref="C32:E32"/>
    <mergeCell ref="A24:A31"/>
    <mergeCell ref="B24:B31"/>
    <mergeCell ref="F26:G26"/>
    <mergeCell ref="C17:E17"/>
    <mergeCell ref="T17:U17"/>
    <mergeCell ref="F20:G20"/>
    <mergeCell ref="C18:E18"/>
    <mergeCell ref="J19:L19"/>
    <mergeCell ref="J20:L20"/>
    <mergeCell ref="Q18:S18"/>
    <mergeCell ref="T18:U18"/>
    <mergeCell ref="F21:G21"/>
    <mergeCell ref="C20:E20"/>
    <mergeCell ref="P16:P23"/>
    <mergeCell ref="Q16:S16"/>
    <mergeCell ref="Q22:S22"/>
    <mergeCell ref="Q23:S23"/>
    <mergeCell ref="F22:G22"/>
    <mergeCell ref="F18:G18"/>
    <mergeCell ref="F23:G23"/>
    <mergeCell ref="F16:G16"/>
    <mergeCell ref="AH19:AI19"/>
    <mergeCell ref="AH20:AI20"/>
    <mergeCell ref="I16:I23"/>
    <mergeCell ref="J22:L22"/>
    <mergeCell ref="M16:N16"/>
    <mergeCell ref="M17:N17"/>
    <mergeCell ref="Q19:S19"/>
    <mergeCell ref="Q20:S20"/>
    <mergeCell ref="Q17:S17"/>
    <mergeCell ref="T16:U16"/>
    <mergeCell ref="X18:Z18"/>
    <mergeCell ref="X22:Z22"/>
    <mergeCell ref="W16:W23"/>
    <mergeCell ref="J18:L18"/>
    <mergeCell ref="AA19:AB19"/>
    <mergeCell ref="Q21:S21"/>
    <mergeCell ref="AA21:AB21"/>
    <mergeCell ref="AE21:AG21"/>
    <mergeCell ref="J21:L21"/>
    <mergeCell ref="X12:Z12"/>
    <mergeCell ref="T25:U25"/>
    <mergeCell ref="AH21:AI21"/>
    <mergeCell ref="AH22:AI22"/>
    <mergeCell ref="T24:U24"/>
    <mergeCell ref="AH23:AI23"/>
    <mergeCell ref="T21:U21"/>
    <mergeCell ref="AA24:AB24"/>
    <mergeCell ref="X23:Z23"/>
    <mergeCell ref="X16:Z16"/>
    <mergeCell ref="AD16:AD23"/>
    <mergeCell ref="AE17:AG17"/>
    <mergeCell ref="AE18:AG18"/>
    <mergeCell ref="AE22:AG22"/>
    <mergeCell ref="AE19:AG19"/>
    <mergeCell ref="AE20:AG20"/>
    <mergeCell ref="X24:Z24"/>
    <mergeCell ref="W24:W31"/>
    <mergeCell ref="AH17:AI17"/>
    <mergeCell ref="AH18:AI18"/>
    <mergeCell ref="X21:Z21"/>
    <mergeCell ref="X19:Z19"/>
    <mergeCell ref="AA17:AB17"/>
    <mergeCell ref="AA18:AB18"/>
    <mergeCell ref="A41:AJ41"/>
    <mergeCell ref="A42:AJ42"/>
    <mergeCell ref="AD24:AD31"/>
    <mergeCell ref="AD32:AD39"/>
    <mergeCell ref="AE24:AG24"/>
    <mergeCell ref="Q24:S24"/>
    <mergeCell ref="AA25:AB25"/>
    <mergeCell ref="F29:G29"/>
    <mergeCell ref="C36:E36"/>
    <mergeCell ref="C29:E29"/>
    <mergeCell ref="P32:P39"/>
    <mergeCell ref="Q38:S38"/>
    <mergeCell ref="M38:N38"/>
    <mergeCell ref="M39:N39"/>
    <mergeCell ref="M37:N37"/>
    <mergeCell ref="P24:P31"/>
    <mergeCell ref="M30:N30"/>
    <mergeCell ref="M27:N27"/>
    <mergeCell ref="M29:N29"/>
    <mergeCell ref="M25:N25"/>
    <mergeCell ref="J39:L39"/>
    <mergeCell ref="AH24:AI24"/>
    <mergeCell ref="F24:G24"/>
    <mergeCell ref="AA27:AB27"/>
    <mergeCell ref="AE9:AG9"/>
    <mergeCell ref="AH16:AI16"/>
    <mergeCell ref="AH12:AI12"/>
    <mergeCell ref="AH13:AI13"/>
    <mergeCell ref="AH14:AI14"/>
    <mergeCell ref="AH15:AI15"/>
    <mergeCell ref="AE10:AG10"/>
    <mergeCell ref="AE13:AG13"/>
    <mergeCell ref="AE14:AG14"/>
    <mergeCell ref="AE11:AG11"/>
    <mergeCell ref="AH10:AI10"/>
    <mergeCell ref="AH11:AI11"/>
    <mergeCell ref="AE16:AG16"/>
    <mergeCell ref="A1:AJ1"/>
    <mergeCell ref="G4:H4"/>
    <mergeCell ref="N4:O4"/>
    <mergeCell ref="U4:V4"/>
    <mergeCell ref="AB4:AC4"/>
    <mergeCell ref="AI4:AJ4"/>
    <mergeCell ref="X3:AC3"/>
    <mergeCell ref="A3:A7"/>
    <mergeCell ref="AE5:AG5"/>
    <mergeCell ref="Q5:S5"/>
    <mergeCell ref="C7:E7"/>
    <mergeCell ref="F5:H5"/>
    <mergeCell ref="C6:H6"/>
    <mergeCell ref="T5:V5"/>
    <mergeCell ref="C5:E5"/>
    <mergeCell ref="AE3:AJ3"/>
    <mergeCell ref="AH5:AJ5"/>
    <mergeCell ref="J5:L5"/>
    <mergeCell ref="M5:O5"/>
    <mergeCell ref="X5:Z5"/>
    <mergeCell ref="AA5:AC5"/>
    <mergeCell ref="C3:H3"/>
    <mergeCell ref="J3:O3"/>
    <mergeCell ref="Q3:V3"/>
    <mergeCell ref="AE6:AJ6"/>
    <mergeCell ref="AE7:AG7"/>
    <mergeCell ref="AA8:AB8"/>
    <mergeCell ref="F14:G14"/>
    <mergeCell ref="Q13:S13"/>
    <mergeCell ref="J10:L10"/>
    <mergeCell ref="J14:L14"/>
    <mergeCell ref="F9:G9"/>
    <mergeCell ref="J9:L9"/>
    <mergeCell ref="AE12:AG12"/>
    <mergeCell ref="F10:G10"/>
    <mergeCell ref="F11:G11"/>
    <mergeCell ref="F8:G8"/>
    <mergeCell ref="T8:U8"/>
    <mergeCell ref="J8:L8"/>
    <mergeCell ref="AA9:AB9"/>
    <mergeCell ref="Q11:S11"/>
    <mergeCell ref="X10:Z10"/>
    <mergeCell ref="AA10:AB10"/>
    <mergeCell ref="T10:U10"/>
    <mergeCell ref="J6:O6"/>
    <mergeCell ref="Q6:V6"/>
    <mergeCell ref="X6:AC6"/>
    <mergeCell ref="J7:L7"/>
    <mergeCell ref="AH7:AJ7"/>
    <mergeCell ref="AH8:AI8"/>
    <mergeCell ref="AH9:AI9"/>
    <mergeCell ref="Q8:S8"/>
    <mergeCell ref="X8:Z8"/>
    <mergeCell ref="X9:Z9"/>
    <mergeCell ref="W8:W15"/>
    <mergeCell ref="AA12:AB12"/>
    <mergeCell ref="AA13:AB13"/>
    <mergeCell ref="T9:U9"/>
    <mergeCell ref="Q7:S7"/>
    <mergeCell ref="T7:V7"/>
    <mergeCell ref="X7:Z7"/>
    <mergeCell ref="AA7:AC7"/>
    <mergeCell ref="T11:U11"/>
    <mergeCell ref="Q14:S14"/>
    <mergeCell ref="Q12:S12"/>
    <mergeCell ref="T13:U13"/>
    <mergeCell ref="AD8:AD15"/>
    <mergeCell ref="X15:Z15"/>
    <mergeCell ref="X14:Z14"/>
    <mergeCell ref="AA14:AB14"/>
    <mergeCell ref="AA15:AB15"/>
    <mergeCell ref="AE15:AG15"/>
    <mergeCell ref="F7:H7"/>
    <mergeCell ref="AE8:AG8"/>
    <mergeCell ref="P8:P15"/>
    <mergeCell ref="M8:N8"/>
    <mergeCell ref="M9:N9"/>
    <mergeCell ref="M10:N10"/>
    <mergeCell ref="M14:N14"/>
    <mergeCell ref="M15:N15"/>
    <mergeCell ref="M13:N13"/>
    <mergeCell ref="AA11:AB11"/>
    <mergeCell ref="M7:O7"/>
    <mergeCell ref="M11:N11"/>
    <mergeCell ref="M12:N12"/>
    <mergeCell ref="F12:G12"/>
    <mergeCell ref="F13:G13"/>
    <mergeCell ref="I8:I15"/>
    <mergeCell ref="X11:Z11"/>
    <mergeCell ref="X13:Z13"/>
    <mergeCell ref="T15:U15"/>
    <mergeCell ref="Q10:S10"/>
    <mergeCell ref="Q9:S9"/>
    <mergeCell ref="T12:U12"/>
    <mergeCell ref="T14:U14"/>
    <mergeCell ref="Q15:S15"/>
    <mergeCell ref="M31:N31"/>
    <mergeCell ref="T29:U29"/>
    <mergeCell ref="T30:U30"/>
    <mergeCell ref="T31:U31"/>
    <mergeCell ref="AA16:AB16"/>
    <mergeCell ref="AA20:AB20"/>
    <mergeCell ref="AA22:AB22"/>
    <mergeCell ref="Q31:S31"/>
    <mergeCell ref="Q30:S30"/>
    <mergeCell ref="T28:U28"/>
    <mergeCell ref="T19:U19"/>
    <mergeCell ref="X20:Z20"/>
    <mergeCell ref="M22:N22"/>
    <mergeCell ref="M28:N28"/>
    <mergeCell ref="X17:Z17"/>
    <mergeCell ref="M20:N20"/>
    <mergeCell ref="M21:N21"/>
    <mergeCell ref="Q28:S28"/>
    <mergeCell ref="T26:U26"/>
    <mergeCell ref="T20:U20"/>
    <mergeCell ref="M18:N18"/>
    <mergeCell ref="M19:N19"/>
    <mergeCell ref="M23:N23"/>
    <mergeCell ref="AE23:AG23"/>
    <mergeCell ref="F28:G28"/>
    <mergeCell ref="AA26:AB26"/>
    <mergeCell ref="Q25:S25"/>
    <mergeCell ref="Q29:S29"/>
    <mergeCell ref="AA23:AB23"/>
    <mergeCell ref="C37:E37"/>
    <mergeCell ref="C30:E30"/>
    <mergeCell ref="C34:E34"/>
    <mergeCell ref="C31:E31"/>
    <mergeCell ref="C35:E35"/>
    <mergeCell ref="F30:G30"/>
    <mergeCell ref="F31:G31"/>
    <mergeCell ref="F33:G33"/>
    <mergeCell ref="F35:G35"/>
    <mergeCell ref="C27:E27"/>
    <mergeCell ref="C28:E28"/>
    <mergeCell ref="C25:E25"/>
    <mergeCell ref="C24:E24"/>
    <mergeCell ref="C23:E23"/>
    <mergeCell ref="J28:L28"/>
    <mergeCell ref="J29:L29"/>
    <mergeCell ref="J30:L30"/>
    <mergeCell ref="J35:L35"/>
    <mergeCell ref="J33:L33"/>
    <mergeCell ref="Q37:S37"/>
    <mergeCell ref="T35:U35"/>
    <mergeCell ref="T36:U36"/>
    <mergeCell ref="T37:U37"/>
    <mergeCell ref="T32:U32"/>
    <mergeCell ref="M36:N36"/>
    <mergeCell ref="M32:N32"/>
    <mergeCell ref="T34:U34"/>
    <mergeCell ref="Q35:S35"/>
    <mergeCell ref="T33:U33"/>
    <mergeCell ref="M35:N35"/>
    <mergeCell ref="M33:N33"/>
    <mergeCell ref="M34:N34"/>
    <mergeCell ref="Q32:S32"/>
    <mergeCell ref="AA39:AB39"/>
    <mergeCell ref="AH33:AI33"/>
    <mergeCell ref="X34:Z34"/>
    <mergeCell ref="X35:Z35"/>
    <mergeCell ref="X36:Z36"/>
    <mergeCell ref="AA34:AB34"/>
    <mergeCell ref="AA37:AB37"/>
    <mergeCell ref="Q39:S39"/>
    <mergeCell ref="Q36:S36"/>
    <mergeCell ref="X33:Z33"/>
    <mergeCell ref="X39:Z39"/>
    <mergeCell ref="X37:Z37"/>
    <mergeCell ref="X38:Z38"/>
    <mergeCell ref="T39:U39"/>
    <mergeCell ref="W32:W39"/>
    <mergeCell ref="T38:U38"/>
    <mergeCell ref="Q34:S34"/>
    <mergeCell ref="AE39:AG39"/>
    <mergeCell ref="AH39:AI39"/>
    <mergeCell ref="AH34:AI34"/>
    <mergeCell ref="AH35:AI35"/>
    <mergeCell ref="AE36:AG36"/>
    <mergeCell ref="AH37:AI37"/>
    <mergeCell ref="AE38:AG38"/>
    <mergeCell ref="AE35:AG35"/>
    <mergeCell ref="AH36:AI36"/>
    <mergeCell ref="AE30:AG30"/>
    <mergeCell ref="AE31:AG31"/>
    <mergeCell ref="AH28:AI28"/>
    <mergeCell ref="AH38:AI38"/>
    <mergeCell ref="AA35:AB35"/>
    <mergeCell ref="AA36:AB36"/>
    <mergeCell ref="AA38:AB38"/>
    <mergeCell ref="AE33:AG33"/>
    <mergeCell ref="AA33:AB33"/>
    <mergeCell ref="AE37:AG37"/>
    <mergeCell ref="AE34:AG34"/>
    <mergeCell ref="AH25:AI25"/>
    <mergeCell ref="AE25:AG25"/>
    <mergeCell ref="AE26:AG26"/>
    <mergeCell ref="AH26:AI26"/>
    <mergeCell ref="AH30:AI30"/>
    <mergeCell ref="X30:Z30"/>
    <mergeCell ref="T27:U27"/>
    <mergeCell ref="X32:Z32"/>
    <mergeCell ref="X28:Z28"/>
    <mergeCell ref="X29:Z29"/>
    <mergeCell ref="AA29:AB29"/>
    <mergeCell ref="AA30:AB30"/>
    <mergeCell ref="AA31:AB31"/>
    <mergeCell ref="AA32:AB32"/>
    <mergeCell ref="X31:Z31"/>
    <mergeCell ref="AA28:AB28"/>
    <mergeCell ref="AH27:AI27"/>
    <mergeCell ref="AH29:AI29"/>
    <mergeCell ref="AE27:AG27"/>
    <mergeCell ref="AH31:AI31"/>
    <mergeCell ref="AH32:AI32"/>
    <mergeCell ref="AE28:AG28"/>
    <mergeCell ref="AE29:AG29"/>
    <mergeCell ref="AE32:AG32"/>
  </mergeCells>
  <phoneticPr fontId="3" type="noConversion"/>
  <pageMargins left="0.19685039370078741" right="0.19685039370078741" top="0.78740157480314965" bottom="0.23622047244094491" header="0.19685039370078741" footer="0.19685039370078741"/>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1</vt:i4>
      </vt:variant>
    </vt:vector>
  </HeadingPairs>
  <TitlesOfParts>
    <vt:vector size="11" baseType="lpstr">
      <vt:lpstr>三菜</vt:lpstr>
      <vt:lpstr>三菜 (六大類營養分析)</vt:lpstr>
      <vt:lpstr>意見表</vt:lpstr>
      <vt:lpstr>雲林公版</vt:lpstr>
      <vt:lpstr>嘉義公版</vt:lpstr>
      <vt:lpstr>南投公版</vt:lpstr>
      <vt:lpstr>菜單成本</vt:lpstr>
      <vt:lpstr>四章一Q驗收表 (2)</vt:lpstr>
      <vt:lpstr>三菜( 橫式)</vt:lpstr>
      <vt:lpstr>個人量表</vt:lpstr>
      <vt:lpstr>'四章一Q驗收表 (2)'!Print_Area</vt:lpstr>
    </vt:vector>
  </TitlesOfParts>
  <Company>御廚皇事業股份有限公司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阿拉丁</dc:creator>
  <cp:lastModifiedBy>user</cp:lastModifiedBy>
  <cp:lastPrinted>2018-11-30T10:40:39Z</cp:lastPrinted>
  <dcterms:created xsi:type="dcterms:W3CDTF">2003-03-13T12:56:25Z</dcterms:created>
  <dcterms:modified xsi:type="dcterms:W3CDTF">2020-11-26T00:11:40Z</dcterms:modified>
</cp:coreProperties>
</file>