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2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<sst xmlns="http://schemas.openxmlformats.org/spreadsheetml/2006/main" count="828" uniqueCount="256">
  <si>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</si>
  <si>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</si>
  <si>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</si>
  <si>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</si>
  <si>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</si>
  <si>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</si>
  <si>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</si>
  <si>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</si>
  <si>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</si>
  <si>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</si>
  <si>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</si>
  <si>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</si>
  <si>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</si>
  <si>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</si>
  <si>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</si>
  <si>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</si>
  <si>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</si>
  <si>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</si>
  <si>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</si>
  <si>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</si>
  <si>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</si>
  <si>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</si>
  <si>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</si>
  <si>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</si>
  <si>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</si>
  <si>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</si>
  <si>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</si>
  <si>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</si>
  <si>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</si>
  <si>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</si>
  <si>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</si>
  <si>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</si>
  <si>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</si>
  <si>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</si>
  <si>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</si>
  <si>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</si>
  <si>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</si>
  <si>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</si>
  <si>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</si>
  <si>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</si>
  <si>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</si>
  <si>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</si>
  <si>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</si>
  <si>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</si>
  <si>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</si>
  <si>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</si>
  <si>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</si>
  <si>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</si>
  <si>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</si>
  <si>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</si>
  <si>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</si>
  <si>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</si>
  <si>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</si>
  <si>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</si>
  <si>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</si>
  <si>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</si>
  <si>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</si>
  <si>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</si>
  <si>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</si>
  <si>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</si>
  <si>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</si>
  <si>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</si>
  <si>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</si>
  <si>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</si>
  <si>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</si>
  <si>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</si>
  <si>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</si>
  <si>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</si>
  <si>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</si>
  <si>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</si>
  <si>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</si>
  <si>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</si>
  <si>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</si>
  <si>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</si>
  <si>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</si>
  <si>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</si>
  <si>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</si>
  <si>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</si>
  <si>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</si>
  <si>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</si>
  <si>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</si>
  <si>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</si>
  <si>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</si>
  <si>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</si>
  <si>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</si>
  <si>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</si>
  <si>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</si>
  <si>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</si>
  <si>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</si>
  <si>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</si>
  <si>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</si>
  <si>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</si>
  <si>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</si>
  <si>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</si>
  <si>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</si>
  <si>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</si>
  <si>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</si>
  <si>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</si>
  <si>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</si>
  <si>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</si>
  <si>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</si>
  <si>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</si>
  <si>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</si>
  <si>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</si>
  <si>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</si>
  <si>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</si>
  <si>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</si>
  <si>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</si>
  <si>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</si>
  <si>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</si>
  <si>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</si>
  <si>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</si>
  <si>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</si>
  <si>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</si>
  <si>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</si>
  <si>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</si>
  <si>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</si>
  <si>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</si>
  <si>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</si>
  <si>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</si>
  <si>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</si>
  <si>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</si>
  <si>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</si>
  <si>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</si>
  <si>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</si>
  <si>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</si>
  <si>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</si>
  <si>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</si>
  <si>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</si>
  <si>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</si>
  <si>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</si>
  <si>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</si>
  <si>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</si>
  <si>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</si>
  <si>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本校一律使用國產豬肉</t>
  </si>
  <si>
    <t>梅景食品股份有限公司 電話：05-5882573 傳真：05-5880580</t>
  </si>
  <si>
    <t>材料用量</t>
  </si>
  <si>
    <t>白米飯</t>
  </si>
  <si>
    <t>日</t>
  </si>
  <si>
    <t>蘑菇雞丁</t>
  </si>
  <si>
    <t>脂肪：</t>
  </si>
  <si>
    <t>蛋白質：</t>
  </si>
  <si>
    <t>熱量：</t>
  </si>
  <si>
    <t>雞(腿丁/CAS)</t>
  </si>
  <si>
    <t>Kg</t>
  </si>
  <si>
    <t>鮑魚菇(中丁)</t>
  </si>
  <si>
    <t>月</t>
  </si>
  <si>
    <t>餐數</t>
  </si>
  <si>
    <t>高麗什錦</t>
  </si>
  <si>
    <t>蛋白質：</t>
  </si>
  <si>
    <t>高麗菜(片)</t>
  </si>
  <si>
    <t>培根(切)</t>
  </si>
  <si>
    <t>紅蘿蔔(片)</t>
  </si>
  <si>
    <t>蒜(切碎)</t>
  </si>
  <si>
    <t>蒜炒油菜</t>
  </si>
  <si>
    <t>醣類：</t>
  </si>
  <si>
    <t>油菜(切段)</t>
  </si>
  <si>
    <t>星期一</t>
  </si>
  <si>
    <t>餐數</t>
  </si>
  <si>
    <t>冬瓜蛤蜊湯</t>
  </si>
  <si>
    <t>醣類：</t>
  </si>
  <si>
    <t>脂肪：</t>
  </si>
  <si>
    <t>熱量：</t>
  </si>
  <si>
    <t>冬瓜(中丁)</t>
  </si>
  <si>
    <t>蛤蜊</t>
  </si>
  <si>
    <t>薑(切絲)</t>
  </si>
  <si>
    <t>五穀飯</t>
  </si>
  <si>
    <t>星期二</t>
  </si>
  <si>
    <t>日式豬肉井</t>
  </si>
  <si>
    <t>豬肉(片/溫體)</t>
  </si>
  <si>
    <t>洋蔥(絲)</t>
  </si>
  <si>
    <t>青蔥(段)</t>
  </si>
  <si>
    <t>五彩魷魚圈</t>
  </si>
  <si>
    <t>醣類：</t>
  </si>
  <si>
    <t>洋蔥(片)</t>
  </si>
  <si>
    <t>白魷魚圈</t>
  </si>
  <si>
    <t>青椒(片)</t>
  </si>
  <si>
    <t>彩椒(片)</t>
  </si>
  <si>
    <t>木耳(切片)</t>
  </si>
  <si>
    <t>蒜香菠菜</t>
  </si>
  <si>
    <t>菠菜(切段)</t>
  </si>
  <si>
    <t>南瓜洋蔥濃湯</t>
  </si>
  <si>
    <t>南瓜(小丁去皮)</t>
  </si>
  <si>
    <t>洋蔥(小丁)</t>
  </si>
  <si>
    <t>馬鈴薯(小丁生鮮)</t>
  </si>
  <si>
    <t>洗選蛋(30粒)</t>
  </si>
  <si>
    <t>盤</t>
  </si>
  <si>
    <t>紅蘿蔔(小丁)</t>
  </si>
  <si>
    <t>月</t>
  </si>
  <si>
    <t>廣東粥</t>
  </si>
  <si>
    <t>皮蛋</t>
  </si>
  <si>
    <t>個</t>
  </si>
  <si>
    <t>鹹蛋</t>
  </si>
  <si>
    <t>高麗菜(絲)</t>
  </si>
  <si>
    <t>玉米(粒-CAS)</t>
  </si>
  <si>
    <t>豬(絞肉-溫體)</t>
  </si>
  <si>
    <t>香菇(生鮮切絲)</t>
  </si>
  <si>
    <t>青蔥(珠)</t>
  </si>
  <si>
    <t>綜合滷味</t>
  </si>
  <si>
    <t>蛋白質：</t>
  </si>
  <si>
    <t>白蘿蔔(中丁)</t>
  </si>
  <si>
    <t>杏鮑菇(中丁)</t>
  </si>
  <si>
    <t>黑輪(切片)</t>
  </si>
  <si>
    <t>豬肉(丁/五花)</t>
  </si>
  <si>
    <t>紅蘿蔔(中丁)</t>
  </si>
  <si>
    <t>茄汁魚丁</t>
  </si>
  <si>
    <t>熱量：</t>
  </si>
  <si>
    <t>水鯊(魚丁)</t>
  </si>
  <si>
    <t>洋蔥(中丁)</t>
  </si>
  <si>
    <t>辣炒海帶根</t>
  </si>
  <si>
    <t>海帶(根)</t>
  </si>
  <si>
    <t>豬肉(絲)</t>
  </si>
  <si>
    <t>辣椒</t>
  </si>
  <si>
    <t>蒜香白菜</t>
  </si>
  <si>
    <t>大白菜(切片)</t>
  </si>
  <si>
    <t>木耳(絲濕)</t>
  </si>
  <si>
    <t>蘿蔔排骨湯</t>
  </si>
  <si>
    <t>中排骨</t>
  </si>
  <si>
    <t>芹菜(珠)</t>
  </si>
  <si>
    <t>月</t>
  </si>
  <si>
    <t>醣類：</t>
  </si>
  <si>
    <t>星期五</t>
  </si>
  <si>
    <t>蘿蔔燒肉</t>
  </si>
  <si>
    <t>番茄蛋豆腐</t>
  </si>
  <si>
    <t>番茄(切丁)</t>
  </si>
  <si>
    <t>豆腐(盤-4.5K/非)</t>
  </si>
  <si>
    <t>板</t>
  </si>
  <si>
    <t>炒青江菜</t>
  </si>
  <si>
    <t>青江菜(切段)</t>
  </si>
  <si>
    <t>綠豆脆圓湯</t>
  </si>
  <si>
    <t>綠豆</t>
  </si>
  <si>
    <t>紅白小湯圓(蓮)</t>
  </si>
  <si>
    <t>65.6 g</t>
  </si>
  <si>
    <t>21.6 g</t>
  </si>
  <si>
    <t>20.2 g</t>
  </si>
  <si>
    <t>550大卡</t>
  </si>
  <si>
    <t>70.8 g</t>
  </si>
  <si>
    <t>12.0 g</t>
  </si>
  <si>
    <t>26.4 g</t>
  </si>
  <si>
    <t>511大卡</t>
  </si>
  <si>
    <t>67.4 g</t>
  </si>
  <si>
    <t>5.6 g</t>
  </si>
  <si>
    <t>17.0 g</t>
  </si>
  <si>
    <t>399大卡</t>
  </si>
  <si>
    <t>82.5 g</t>
  </si>
  <si>
    <t>10.7 g</t>
  </si>
  <si>
    <t>26.3 g</t>
  </si>
  <si>
    <t>547大卡</t>
  </si>
  <si>
    <t>88.6 g</t>
  </si>
  <si>
    <t>9.7 g</t>
  </si>
  <si>
    <t>25.0 g</t>
  </si>
  <si>
    <t>557大卡</t>
  </si>
  <si>
    <t>食材專線：05-5882573</t>
  </si>
  <si>
    <t>G054 嘉義縣六腳鄉六嘉國民中學 109學年度第1學期第19週午餐食譜設計</t>
  </si>
  <si>
    <t>蘋果</t>
  </si>
  <si>
    <t>柳丁/綠豆提前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</si>
</sst>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1" fillId="2" borderId="0" applyNumberFormat="0" applyBorder="0" applyAlignment="0" applyProtection="0"/>
    <xf numFmtId="0" fontId="67" fillId="3" borderId="0" applyNumberFormat="0" applyBorder="0" applyAlignment="0" applyProtection="0"/>
    <xf numFmtId="0" fontId="31" fillId="3" borderId="0" applyNumberFormat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0" fontId="67" fillId="5" borderId="0" applyNumberFormat="0" applyBorder="0" applyAlignment="0" applyProtection="0"/>
    <xf numFmtId="0" fontId="31" fillId="5" borderId="0" applyNumberFormat="0" applyBorder="0" applyAlignment="0" applyProtection="0"/>
    <xf numFmtId="0" fontId="67" fillId="6" borderId="0" applyNumberFormat="0" applyBorder="0" applyAlignment="0" applyProtection="0"/>
    <xf numFmtId="0" fontId="31" fillId="7" borderId="0" applyNumberFormat="0" applyBorder="0" applyAlignment="0" applyProtection="0"/>
    <xf numFmtId="0" fontId="67" fillId="8" borderId="0" applyNumberFormat="0" applyBorder="0" applyAlignment="0" applyProtection="0"/>
    <xf numFmtId="0" fontId="31" fillId="9" borderId="0" applyNumberFormat="0" applyBorder="0" applyAlignment="0" applyProtection="0"/>
    <xf numFmtId="0" fontId="67" fillId="10" borderId="0" applyNumberFormat="0" applyBorder="0" applyAlignment="0" applyProtection="0"/>
    <xf numFmtId="0" fontId="31" fillId="11" borderId="0" applyNumberFormat="0" applyBorder="0" applyAlignment="0" applyProtection="0"/>
    <xf numFmtId="0" fontId="67" fillId="12" borderId="0" applyNumberFormat="0" applyBorder="0" applyAlignment="0" applyProtection="0"/>
    <xf numFmtId="0" fontId="31" fillId="13" borderId="0" applyNumberFormat="0" applyBorder="0" applyAlignment="0" applyProtection="0"/>
    <xf numFmtId="0" fontId="67" fillId="14" borderId="0" applyNumberFormat="0" applyBorder="0" applyAlignment="0" applyProtection="0"/>
    <xf numFmtId="0" fontId="31" fillId="14" borderId="0" applyNumberFormat="0" applyBorder="0" applyAlignment="0" applyProtection="0"/>
    <xf numFmtId="0" fontId="67" fillId="15" borderId="0" applyNumberFormat="0" applyBorder="0" applyAlignment="0" applyProtection="0"/>
    <xf numFmtId="0" fontId="31" fillId="5" borderId="0" applyNumberFormat="0" applyBorder="0" applyAlignment="0" applyProtection="0"/>
    <xf numFmtId="0" fontId="67" fillId="16" borderId="0" applyNumberFormat="0" applyBorder="0" applyAlignment="0" applyProtection="0"/>
    <xf numFmtId="0" fontId="31" fillId="11" borderId="0" applyNumberFormat="0" applyBorder="0" applyAlignment="0" applyProtection="0"/>
    <xf numFmtId="0" fontId="67" fillId="17" borderId="0" applyNumberFormat="0" applyBorder="0" applyAlignment="0" applyProtection="0"/>
    <xf numFmtId="0" fontId="31" fillId="18" borderId="0" applyNumberFormat="0" applyBorder="0" applyAlignment="0" applyProtection="0"/>
    <xf numFmtId="0" fontId="68" fillId="19" borderId="0" applyNumberFormat="0" applyBorder="0" applyAlignment="0" applyProtection="0"/>
    <xf numFmtId="0" fontId="51" fillId="20" borderId="0" applyNumberFormat="0" applyBorder="0" applyAlignment="0" applyProtection="0"/>
    <xf numFmtId="0" fontId="68" fillId="21" borderId="0" applyNumberFormat="0" applyBorder="0" applyAlignment="0" applyProtection="0"/>
    <xf numFmtId="0" fontId="51" fillId="13" borderId="0" applyNumberFormat="0" applyBorder="0" applyAlignment="0" applyProtection="0"/>
    <xf numFmtId="0" fontId="68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22" borderId="0" applyNumberFormat="0" applyBorder="0" applyAlignment="0" applyProtection="0"/>
    <xf numFmtId="0" fontId="51" fillId="22" borderId="0" applyNumberFormat="0" applyBorder="0" applyAlignment="0" applyProtection="0"/>
    <xf numFmtId="0" fontId="68" fillId="23" borderId="0" applyNumberFormat="0" applyBorder="0" applyAlignment="0" applyProtection="0"/>
    <xf numFmtId="0" fontId="51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2" fillId="27" borderId="0" applyNumberFormat="0" applyBorder="0" applyAlignment="0" applyProtection="0"/>
    <xf numFmtId="0" fontId="70" fillId="0" borderId="1" applyNumberFormat="0" applyFill="0" applyAlignment="0" applyProtection="0"/>
    <xf numFmtId="0" fontId="32" fillId="0" borderId="2" applyNumberFormat="0" applyFill="0" applyAlignment="0" applyProtection="0"/>
    <xf numFmtId="0" fontId="71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2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51" fillId="34" borderId="0" applyNumberFormat="0" applyBorder="0" applyAlignment="0" applyProtection="0"/>
    <xf numFmtId="0" fontId="68" fillId="35" borderId="0" applyNumberFormat="0" applyBorder="0" applyAlignment="0" applyProtection="0"/>
    <xf numFmtId="0" fontId="51" fillId="36" borderId="0" applyNumberFormat="0" applyBorder="0" applyAlignment="0" applyProtection="0"/>
    <xf numFmtId="0" fontId="68" fillId="37" borderId="0" applyNumberFormat="0" applyBorder="0" applyAlignment="0" applyProtection="0"/>
    <xf numFmtId="0" fontId="51" fillId="38" borderId="0" applyNumberFormat="0" applyBorder="0" applyAlignment="0" applyProtection="0"/>
    <xf numFmtId="0" fontId="68" fillId="39" borderId="0" applyNumberFormat="0" applyBorder="0" applyAlignment="0" applyProtection="0"/>
    <xf numFmtId="0" fontId="51" fillId="22" borderId="0" applyNumberFormat="0" applyBorder="0" applyAlignment="0" applyProtection="0"/>
    <xf numFmtId="0" fontId="68" fillId="40" borderId="0" applyNumberFormat="0" applyBorder="0" applyAlignment="0" applyProtection="0"/>
    <xf numFmtId="0" fontId="51" fillId="24" borderId="0" applyNumberFormat="0" applyBorder="0" applyAlignment="0" applyProtection="0"/>
    <xf numFmtId="0" fontId="68" fillId="41" borderId="0" applyNumberFormat="0" applyBorder="0" applyAlignment="0" applyProtection="0"/>
    <xf numFmtId="0" fontId="51" fillId="4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58" fillId="0" borderId="10" applyNumberFormat="0" applyFill="0" applyAlignment="0" applyProtection="0"/>
    <xf numFmtId="0" fontId="77" fillId="0" borderId="11" applyNumberFormat="0" applyFill="0" applyAlignment="0" applyProtection="0"/>
    <xf numFmtId="0" fontId="59" fillId="0" borderId="12" applyNumberFormat="0" applyFill="0" applyAlignment="0" applyProtection="0"/>
    <xf numFmtId="0" fontId="78" fillId="0" borderId="13" applyNumberFormat="0" applyFill="0" applyAlignment="0" applyProtection="0"/>
    <xf numFmtId="0" fontId="60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9" fillId="43" borderId="3" applyNumberFormat="0" applyAlignment="0" applyProtection="0"/>
    <xf numFmtId="0" fontId="61" fillId="9" borderId="4" applyNumberFormat="0" applyAlignment="0" applyProtection="0"/>
    <xf numFmtId="0" fontId="80" fillId="29" borderId="15" applyNumberFormat="0" applyAlignment="0" applyProtection="0"/>
    <xf numFmtId="0" fontId="62" fillId="30" borderId="16" applyNumberFormat="0" applyAlignment="0" applyProtection="0"/>
    <xf numFmtId="0" fontId="81" fillId="44" borderId="17" applyNumberFormat="0" applyAlignment="0" applyProtection="0"/>
    <xf numFmtId="0" fontId="63" fillId="45" borderId="18" applyNumberFormat="0" applyAlignment="0" applyProtection="0"/>
    <xf numFmtId="0" fontId="82" fillId="46" borderId="0" applyNumberFormat="0" applyBorder="0" applyAlignment="0" applyProtection="0"/>
    <xf numFmtId="0" fontId="64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84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54" xfId="51" applyFont="1" applyBorder="1" applyAlignment="1">
      <alignment horizontal="center" vertical="center" textRotation="255" wrapText="1"/>
      <protection/>
    </xf>
    <xf numFmtId="0" fontId="36" fillId="0" borderId="155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6" xfId="51" applyFont="1" applyBorder="1" applyAlignment="1">
      <alignment horizontal="center" vertical="center" shrinkToFit="1"/>
      <protection/>
    </xf>
    <xf numFmtId="0" fontId="0" fillId="0" borderId="157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8" xfId="51" applyFont="1" applyBorder="1" applyAlignment="1">
      <alignment horizontal="center" vertical="center" textRotation="255" shrinkToFit="1"/>
      <protection/>
    </xf>
    <xf numFmtId="0" fontId="0" fillId="0" borderId="159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tabSelected="1" zoomScale="75" zoomScaleNormal="75" zoomScalePageLayoutView="0" workbookViewId="0" topLeftCell="A11">
      <selection activeCell="Q40" sqref="Q40:Q48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4" t="s">
        <v>253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</row>
    <row r="2" spans="2:18" s="1" customFormat="1" ht="18.75" customHeight="1" thickBot="1">
      <c r="B2" s="21" t="s">
        <v>136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3" t="s">
        <v>21</v>
      </c>
      <c r="F3" s="474"/>
      <c r="G3" s="475"/>
      <c r="H3" s="473" t="s">
        <v>75</v>
      </c>
      <c r="I3" s="474"/>
      <c r="J3" s="475"/>
      <c r="K3" s="473" t="s">
        <v>26</v>
      </c>
      <c r="L3" s="474"/>
      <c r="M3" s="475"/>
      <c r="N3" s="473" t="s">
        <v>28</v>
      </c>
      <c r="O3" s="474"/>
      <c r="P3" s="475"/>
      <c r="Q3" s="200" t="s">
        <v>29</v>
      </c>
      <c r="R3" s="201" t="s">
        <v>47</v>
      </c>
    </row>
    <row r="4" spans="2:18" s="3" customFormat="1" ht="19.5" customHeight="1">
      <c r="B4" s="5">
        <v>1</v>
      </c>
      <c r="C4" s="470"/>
      <c r="D4" s="465" t="s">
        <v>137</v>
      </c>
      <c r="E4" s="485" t="s">
        <v>139</v>
      </c>
      <c r="F4" s="486"/>
      <c r="G4" s="487"/>
      <c r="H4" s="485" t="s">
        <v>148</v>
      </c>
      <c r="I4" s="486"/>
      <c r="J4" s="487"/>
      <c r="K4" s="485" t="s">
        <v>154</v>
      </c>
      <c r="L4" s="486"/>
      <c r="M4" s="487"/>
      <c r="N4" s="485" t="s">
        <v>159</v>
      </c>
      <c r="O4" s="486"/>
      <c r="P4" s="487"/>
      <c r="Q4" s="465"/>
      <c r="R4" s="4" t="s">
        <v>160</v>
      </c>
    </row>
    <row r="5" spans="2:18" s="3" customFormat="1" ht="19.5" customHeight="1">
      <c r="B5" s="5" t="s">
        <v>3</v>
      </c>
      <c r="C5" s="471"/>
      <c r="D5" s="488"/>
      <c r="E5" s="207" t="s">
        <v>143</v>
      </c>
      <c r="F5" s="208">
        <v>21</v>
      </c>
      <c r="G5" s="209" t="s">
        <v>144</v>
      </c>
      <c r="H5" s="216" t="s">
        <v>150</v>
      </c>
      <c r="I5" s="217">
        <v>16</v>
      </c>
      <c r="J5" s="209" t="s">
        <v>144</v>
      </c>
      <c r="K5" s="216" t="s">
        <v>156</v>
      </c>
      <c r="L5" s="217">
        <v>17</v>
      </c>
      <c r="M5" s="209" t="s">
        <v>144</v>
      </c>
      <c r="N5" s="216" t="s">
        <v>163</v>
      </c>
      <c r="O5" s="217">
        <v>7</v>
      </c>
      <c r="P5" s="209" t="s">
        <v>144</v>
      </c>
      <c r="Q5" s="466"/>
      <c r="R5" s="6" t="s">
        <v>232</v>
      </c>
    </row>
    <row r="6" spans="2:18" s="3" customFormat="1" ht="19.5" customHeight="1">
      <c r="B6" s="5">
        <v>4</v>
      </c>
      <c r="C6" s="471"/>
      <c r="D6" s="488"/>
      <c r="E6" s="210" t="s">
        <v>145</v>
      </c>
      <c r="F6" s="206">
        <v>6</v>
      </c>
      <c r="G6" s="211" t="s">
        <v>144</v>
      </c>
      <c r="H6" s="210" t="s">
        <v>151</v>
      </c>
      <c r="I6" s="206">
        <v>2</v>
      </c>
      <c r="J6" s="211" t="s">
        <v>144</v>
      </c>
      <c r="K6" s="210" t="s">
        <v>153</v>
      </c>
      <c r="L6" s="206">
        <v>0.3</v>
      </c>
      <c r="M6" s="211" t="s">
        <v>144</v>
      </c>
      <c r="N6" s="210" t="s">
        <v>164</v>
      </c>
      <c r="O6" s="206">
        <v>3</v>
      </c>
      <c r="P6" s="211" t="s">
        <v>144</v>
      </c>
      <c r="Q6" s="466"/>
      <c r="R6" s="4" t="s">
        <v>161</v>
      </c>
    </row>
    <row r="7" spans="2:18" s="3" customFormat="1" ht="19.5" customHeight="1">
      <c r="B7" s="5" t="s">
        <v>4</v>
      </c>
      <c r="C7" s="471"/>
      <c r="D7" s="488"/>
      <c r="E7" s="210"/>
      <c r="F7" s="206"/>
      <c r="G7" s="212"/>
      <c r="H7" s="218" t="s">
        <v>152</v>
      </c>
      <c r="I7" s="205">
        <v>1</v>
      </c>
      <c r="J7" s="212" t="s">
        <v>144</v>
      </c>
      <c r="K7" s="218"/>
      <c r="L7" s="205"/>
      <c r="M7" s="212"/>
      <c r="N7" s="218" t="s">
        <v>165</v>
      </c>
      <c r="O7" s="205">
        <v>0.2</v>
      </c>
      <c r="P7" s="212" t="s">
        <v>144</v>
      </c>
      <c r="Q7" s="466"/>
      <c r="R7" s="7" t="s">
        <v>233</v>
      </c>
    </row>
    <row r="8" spans="2:18" s="3" customFormat="1" ht="19.5" customHeight="1">
      <c r="B8" s="483" t="s">
        <v>157</v>
      </c>
      <c r="C8" s="471"/>
      <c r="D8" s="488"/>
      <c r="E8" s="210"/>
      <c r="F8" s="206"/>
      <c r="G8" s="211"/>
      <c r="H8" s="210" t="s">
        <v>153</v>
      </c>
      <c r="I8" s="206">
        <v>0.2</v>
      </c>
      <c r="J8" s="211" t="s">
        <v>144</v>
      </c>
      <c r="K8" s="210"/>
      <c r="L8" s="206"/>
      <c r="M8" s="211"/>
      <c r="N8" s="210"/>
      <c r="O8" s="206"/>
      <c r="P8" s="211"/>
      <c r="Q8" s="466"/>
      <c r="R8" s="4" t="s">
        <v>149</v>
      </c>
    </row>
    <row r="9" spans="2:18" s="3" customFormat="1" ht="19.5" customHeight="1">
      <c r="B9" s="483"/>
      <c r="C9" s="472"/>
      <c r="D9" s="488"/>
      <c r="E9" s="210"/>
      <c r="F9" s="206"/>
      <c r="G9" s="211"/>
      <c r="H9" s="210"/>
      <c r="I9" s="206"/>
      <c r="J9" s="211"/>
      <c r="K9" s="210"/>
      <c r="L9" s="206"/>
      <c r="M9" s="211"/>
      <c r="N9" s="210"/>
      <c r="O9" s="206"/>
      <c r="P9" s="211"/>
      <c r="Q9" s="466"/>
      <c r="R9" s="7" t="s">
        <v>234</v>
      </c>
    </row>
    <row r="10" spans="2:18" s="3" customFormat="1" ht="19.5">
      <c r="B10" s="484"/>
      <c r="C10" s="9"/>
      <c r="D10" s="488"/>
      <c r="E10" s="210"/>
      <c r="F10" s="206"/>
      <c r="G10" s="211"/>
      <c r="H10" s="210"/>
      <c r="I10" s="206"/>
      <c r="J10" s="211"/>
      <c r="K10" s="210"/>
      <c r="L10" s="206"/>
      <c r="M10" s="211"/>
      <c r="N10" s="210"/>
      <c r="O10" s="206"/>
      <c r="P10" s="211"/>
      <c r="Q10" s="466"/>
      <c r="R10" s="4" t="s">
        <v>162</v>
      </c>
    </row>
    <row r="11" spans="2:18" s="3" customFormat="1" ht="19.5">
      <c r="B11" s="8" t="s">
        <v>158</v>
      </c>
      <c r="C11" s="18"/>
      <c r="D11" s="488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6"/>
      <c r="R11" s="7" t="s">
        <v>235</v>
      </c>
    </row>
    <row r="12" spans="2:18" s="3" customFormat="1" ht="19.5">
      <c r="B12" s="19">
        <v>224</v>
      </c>
      <c r="C12" s="10"/>
      <c r="D12" s="489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7"/>
      <c r="R12" s="11"/>
    </row>
    <row r="13" spans="2:18" s="3" customFormat="1" ht="19.5">
      <c r="B13" s="5">
        <v>1</v>
      </c>
      <c r="C13" s="470"/>
      <c r="D13" s="468" t="s">
        <v>166</v>
      </c>
      <c r="E13" s="476" t="s">
        <v>168</v>
      </c>
      <c r="F13" s="477"/>
      <c r="G13" s="478"/>
      <c r="H13" s="476" t="s">
        <v>172</v>
      </c>
      <c r="I13" s="477"/>
      <c r="J13" s="478"/>
      <c r="K13" s="476" t="s">
        <v>179</v>
      </c>
      <c r="L13" s="477"/>
      <c r="M13" s="478"/>
      <c r="N13" s="476" t="s">
        <v>181</v>
      </c>
      <c r="O13" s="477"/>
      <c r="P13" s="478"/>
      <c r="Q13" s="468" t="s">
        <v>254</v>
      </c>
      <c r="R13" s="12" t="s">
        <v>160</v>
      </c>
    </row>
    <row r="14" spans="2:18" s="3" customFormat="1" ht="19.5">
      <c r="B14" s="5" t="s">
        <v>188</v>
      </c>
      <c r="C14" s="471"/>
      <c r="D14" s="465"/>
      <c r="E14" s="207" t="s">
        <v>169</v>
      </c>
      <c r="F14" s="208">
        <v>18</v>
      </c>
      <c r="G14" s="209" t="s">
        <v>144</v>
      </c>
      <c r="H14" s="207" t="s">
        <v>174</v>
      </c>
      <c r="I14" s="208">
        <v>7</v>
      </c>
      <c r="J14" s="209" t="s">
        <v>144</v>
      </c>
      <c r="K14" s="207" t="s">
        <v>180</v>
      </c>
      <c r="L14" s="208">
        <v>17</v>
      </c>
      <c r="M14" s="209" t="s">
        <v>144</v>
      </c>
      <c r="N14" s="207" t="s">
        <v>182</v>
      </c>
      <c r="O14" s="208">
        <v>4</v>
      </c>
      <c r="P14" s="209" t="s">
        <v>144</v>
      </c>
      <c r="Q14" s="465"/>
      <c r="R14" s="7" t="s">
        <v>236</v>
      </c>
    </row>
    <row r="15" spans="2:18" s="3" customFormat="1" ht="19.5">
      <c r="B15" s="5">
        <v>5</v>
      </c>
      <c r="C15" s="471"/>
      <c r="D15" s="465"/>
      <c r="E15" s="210" t="s">
        <v>170</v>
      </c>
      <c r="F15" s="206">
        <v>6</v>
      </c>
      <c r="G15" s="211" t="s">
        <v>144</v>
      </c>
      <c r="H15" s="210" t="s">
        <v>175</v>
      </c>
      <c r="I15" s="206">
        <v>3</v>
      </c>
      <c r="J15" s="211" t="s">
        <v>144</v>
      </c>
      <c r="K15" s="210" t="s">
        <v>153</v>
      </c>
      <c r="L15" s="206">
        <v>0.3</v>
      </c>
      <c r="M15" s="211" t="s">
        <v>144</v>
      </c>
      <c r="N15" s="210" t="s">
        <v>183</v>
      </c>
      <c r="O15" s="206">
        <v>3</v>
      </c>
      <c r="P15" s="211" t="s">
        <v>144</v>
      </c>
      <c r="Q15" s="465"/>
      <c r="R15" s="4" t="s">
        <v>140</v>
      </c>
    </row>
    <row r="16" spans="2:18" s="3" customFormat="1" ht="19.5">
      <c r="B16" s="5" t="s">
        <v>138</v>
      </c>
      <c r="C16" s="471"/>
      <c r="D16" s="465"/>
      <c r="E16" s="210" t="s">
        <v>171</v>
      </c>
      <c r="F16" s="206">
        <v>0.3</v>
      </c>
      <c r="G16" s="212" t="s">
        <v>144</v>
      </c>
      <c r="H16" s="210" t="s">
        <v>176</v>
      </c>
      <c r="I16" s="206">
        <v>3</v>
      </c>
      <c r="J16" s="212" t="s">
        <v>144</v>
      </c>
      <c r="K16" s="210"/>
      <c r="L16" s="206"/>
      <c r="M16" s="212"/>
      <c r="N16" s="210" t="s">
        <v>184</v>
      </c>
      <c r="O16" s="206">
        <v>2</v>
      </c>
      <c r="P16" s="212" t="s">
        <v>144</v>
      </c>
      <c r="Q16" s="465"/>
      <c r="R16" s="7" t="s">
        <v>237</v>
      </c>
    </row>
    <row r="17" spans="2:18" s="3" customFormat="1" ht="19.5">
      <c r="B17" s="483" t="s">
        <v>167</v>
      </c>
      <c r="C17" s="471"/>
      <c r="D17" s="465"/>
      <c r="E17" s="210"/>
      <c r="F17" s="206"/>
      <c r="G17" s="211"/>
      <c r="H17" s="210" t="s">
        <v>177</v>
      </c>
      <c r="I17" s="206">
        <v>3</v>
      </c>
      <c r="J17" s="211" t="s">
        <v>144</v>
      </c>
      <c r="K17" s="210"/>
      <c r="L17" s="206"/>
      <c r="M17" s="211"/>
      <c r="N17" s="210" t="s">
        <v>185</v>
      </c>
      <c r="O17" s="206">
        <v>1</v>
      </c>
      <c r="P17" s="211" t="s">
        <v>186</v>
      </c>
      <c r="Q17" s="465"/>
      <c r="R17" s="4" t="s">
        <v>141</v>
      </c>
    </row>
    <row r="18" spans="2:18" s="3" customFormat="1" ht="19.5">
      <c r="B18" s="483"/>
      <c r="C18" s="472"/>
      <c r="D18" s="465"/>
      <c r="E18" s="210"/>
      <c r="F18" s="206"/>
      <c r="G18" s="211"/>
      <c r="H18" s="210" t="s">
        <v>178</v>
      </c>
      <c r="I18" s="206">
        <v>1</v>
      </c>
      <c r="J18" s="211" t="s">
        <v>144</v>
      </c>
      <c r="K18" s="210"/>
      <c r="L18" s="206"/>
      <c r="M18" s="211"/>
      <c r="N18" s="210" t="s">
        <v>187</v>
      </c>
      <c r="O18" s="206">
        <v>1</v>
      </c>
      <c r="P18" s="211" t="s">
        <v>144</v>
      </c>
      <c r="Q18" s="465"/>
      <c r="R18" s="7" t="s">
        <v>238</v>
      </c>
    </row>
    <row r="19" spans="2:18" s="3" customFormat="1" ht="19.5">
      <c r="B19" s="484"/>
      <c r="C19" s="9"/>
      <c r="D19" s="465"/>
      <c r="E19" s="210"/>
      <c r="F19" s="206"/>
      <c r="G19" s="211"/>
      <c r="H19" s="210" t="s">
        <v>153</v>
      </c>
      <c r="I19" s="206">
        <v>0.3</v>
      </c>
      <c r="J19" s="211" t="s">
        <v>144</v>
      </c>
      <c r="K19" s="210"/>
      <c r="L19" s="206"/>
      <c r="M19" s="211"/>
      <c r="N19" s="210"/>
      <c r="O19" s="206"/>
      <c r="P19" s="211"/>
      <c r="Q19" s="465"/>
      <c r="R19" s="4" t="s">
        <v>162</v>
      </c>
    </row>
    <row r="20" spans="2:18" s="3" customFormat="1" ht="19.5">
      <c r="B20" s="8" t="s">
        <v>147</v>
      </c>
      <c r="C20" s="18"/>
      <c r="D20" s="465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65"/>
      <c r="R20" s="7" t="s">
        <v>239</v>
      </c>
    </row>
    <row r="21" spans="2:18" s="3" customFormat="1" ht="19.5">
      <c r="B21" s="19">
        <v>224</v>
      </c>
      <c r="C21" s="10"/>
      <c r="D21" s="469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9"/>
      <c r="R21" s="11"/>
    </row>
    <row r="22" spans="2:18" s="3" customFormat="1" ht="19.5">
      <c r="B22" s="5">
        <v>1</v>
      </c>
      <c r="C22" s="470"/>
      <c r="D22" s="468" t="s">
        <v>137</v>
      </c>
      <c r="E22" s="480" t="s">
        <v>189</v>
      </c>
      <c r="F22" s="481"/>
      <c r="G22" s="482"/>
      <c r="H22" s="480" t="s">
        <v>198</v>
      </c>
      <c r="I22" s="481"/>
      <c r="J22" s="482"/>
      <c r="K22" s="480"/>
      <c r="L22" s="481"/>
      <c r="M22" s="482"/>
      <c r="N22" s="480"/>
      <c r="O22" s="481"/>
      <c r="P22" s="482"/>
      <c r="Q22" s="468"/>
      <c r="R22" s="12" t="s">
        <v>173</v>
      </c>
    </row>
    <row r="23" spans="2:18" s="3" customFormat="1" ht="19.5">
      <c r="B23" s="5" t="s">
        <v>146</v>
      </c>
      <c r="C23" s="471"/>
      <c r="D23" s="465"/>
      <c r="E23" s="207" t="s">
        <v>190</v>
      </c>
      <c r="F23" s="208">
        <v>45</v>
      </c>
      <c r="G23" s="209" t="s">
        <v>191</v>
      </c>
      <c r="H23" s="207" t="s">
        <v>200</v>
      </c>
      <c r="I23" s="208">
        <v>4</v>
      </c>
      <c r="J23" s="209" t="s">
        <v>144</v>
      </c>
      <c r="K23" s="207"/>
      <c r="L23" s="208"/>
      <c r="M23" s="209"/>
      <c r="N23" s="207"/>
      <c r="O23" s="208"/>
      <c r="P23" s="209"/>
      <c r="Q23" s="465"/>
      <c r="R23" s="7" t="s">
        <v>240</v>
      </c>
    </row>
    <row r="24" spans="2:18" s="3" customFormat="1" ht="19.5">
      <c r="B24" s="5">
        <v>6</v>
      </c>
      <c r="C24" s="471"/>
      <c r="D24" s="465"/>
      <c r="E24" s="210" t="s">
        <v>192</v>
      </c>
      <c r="F24" s="206">
        <v>30</v>
      </c>
      <c r="G24" s="211" t="s">
        <v>191</v>
      </c>
      <c r="H24" s="210" t="s">
        <v>201</v>
      </c>
      <c r="I24" s="206">
        <v>3</v>
      </c>
      <c r="J24" s="211" t="s">
        <v>144</v>
      </c>
      <c r="K24" s="210"/>
      <c r="L24" s="206"/>
      <c r="M24" s="211"/>
      <c r="N24" s="210"/>
      <c r="O24" s="206"/>
      <c r="P24" s="211"/>
      <c r="Q24" s="465"/>
      <c r="R24" s="4" t="s">
        <v>140</v>
      </c>
    </row>
    <row r="25" spans="2:18" s="3" customFormat="1" ht="19.5">
      <c r="B25" s="5" t="s">
        <v>4</v>
      </c>
      <c r="C25" s="471"/>
      <c r="D25" s="465"/>
      <c r="E25" s="210" t="s">
        <v>193</v>
      </c>
      <c r="F25" s="206">
        <v>7</v>
      </c>
      <c r="G25" s="212" t="s">
        <v>144</v>
      </c>
      <c r="H25" s="210" t="s">
        <v>202</v>
      </c>
      <c r="I25" s="206">
        <v>3</v>
      </c>
      <c r="J25" s="212" t="s">
        <v>144</v>
      </c>
      <c r="K25" s="210"/>
      <c r="L25" s="206"/>
      <c r="M25" s="212"/>
      <c r="N25" s="210"/>
      <c r="O25" s="206"/>
      <c r="P25" s="212"/>
      <c r="Q25" s="465"/>
      <c r="R25" s="7" t="s">
        <v>241</v>
      </c>
    </row>
    <row r="26" spans="2:18" s="3" customFormat="1" ht="19.5">
      <c r="B26" s="483" t="s">
        <v>88</v>
      </c>
      <c r="C26" s="471"/>
      <c r="D26" s="465"/>
      <c r="E26" s="210" t="s">
        <v>194</v>
      </c>
      <c r="F26" s="206">
        <v>3</v>
      </c>
      <c r="G26" s="211" t="s">
        <v>144</v>
      </c>
      <c r="H26" s="210" t="s">
        <v>203</v>
      </c>
      <c r="I26" s="206">
        <v>3</v>
      </c>
      <c r="J26" s="211" t="s">
        <v>144</v>
      </c>
      <c r="K26" s="210"/>
      <c r="L26" s="206"/>
      <c r="M26" s="211"/>
      <c r="N26" s="210"/>
      <c r="O26" s="206"/>
      <c r="P26" s="211"/>
      <c r="Q26" s="465"/>
      <c r="R26" s="4" t="s">
        <v>199</v>
      </c>
    </row>
    <row r="27" spans="2:18" s="3" customFormat="1" ht="19.5">
      <c r="B27" s="483"/>
      <c r="C27" s="472"/>
      <c r="D27" s="465"/>
      <c r="E27" s="210" t="s">
        <v>195</v>
      </c>
      <c r="F27" s="206">
        <v>3</v>
      </c>
      <c r="G27" s="211" t="s">
        <v>144</v>
      </c>
      <c r="H27" s="210" t="s">
        <v>204</v>
      </c>
      <c r="I27" s="206">
        <v>2</v>
      </c>
      <c r="J27" s="211" t="s">
        <v>144</v>
      </c>
      <c r="K27" s="210"/>
      <c r="L27" s="206"/>
      <c r="M27" s="211"/>
      <c r="N27" s="210"/>
      <c r="O27" s="206"/>
      <c r="P27" s="211"/>
      <c r="Q27" s="465"/>
      <c r="R27" s="7" t="s">
        <v>242</v>
      </c>
    </row>
    <row r="28" spans="2:18" s="3" customFormat="1" ht="19.5">
      <c r="B28" s="484"/>
      <c r="C28" s="9"/>
      <c r="D28" s="465"/>
      <c r="E28" s="210" t="s">
        <v>185</v>
      </c>
      <c r="F28" s="206">
        <v>2</v>
      </c>
      <c r="G28" s="211" t="s">
        <v>186</v>
      </c>
      <c r="H28" s="210"/>
      <c r="I28" s="206"/>
      <c r="J28" s="211"/>
      <c r="K28" s="210"/>
      <c r="L28" s="206"/>
      <c r="M28" s="211"/>
      <c r="N28" s="210"/>
      <c r="O28" s="206"/>
      <c r="P28" s="211"/>
      <c r="Q28" s="465"/>
      <c r="R28" s="4" t="s">
        <v>162</v>
      </c>
    </row>
    <row r="29" spans="2:18" s="3" customFormat="1" ht="19.5">
      <c r="B29" s="8" t="s">
        <v>147</v>
      </c>
      <c r="C29" s="18"/>
      <c r="D29" s="465"/>
      <c r="E29" s="210" t="s">
        <v>196</v>
      </c>
      <c r="F29" s="206">
        <v>1</v>
      </c>
      <c r="G29" s="211" t="s">
        <v>144</v>
      </c>
      <c r="H29" s="210"/>
      <c r="I29" s="206"/>
      <c r="J29" s="211"/>
      <c r="K29" s="210"/>
      <c r="L29" s="206"/>
      <c r="M29" s="211"/>
      <c r="N29" s="210"/>
      <c r="O29" s="206"/>
      <c r="P29" s="211"/>
      <c r="Q29" s="465"/>
      <c r="R29" s="7" t="s">
        <v>243</v>
      </c>
    </row>
    <row r="30" spans="2:18" s="3" customFormat="1" ht="19.5">
      <c r="B30" s="19">
        <v>224</v>
      </c>
      <c r="C30" s="10"/>
      <c r="D30" s="469"/>
      <c r="E30" s="213" t="s">
        <v>197</v>
      </c>
      <c r="F30" s="214">
        <v>0.2</v>
      </c>
      <c r="G30" s="215" t="s">
        <v>144</v>
      </c>
      <c r="H30" s="213"/>
      <c r="I30" s="214"/>
      <c r="J30" s="215"/>
      <c r="K30" s="213"/>
      <c r="L30" s="214"/>
      <c r="M30" s="215"/>
      <c r="N30" s="213"/>
      <c r="O30" s="214"/>
      <c r="P30" s="215"/>
      <c r="Q30" s="469"/>
      <c r="R30" s="11"/>
    </row>
    <row r="31" spans="2:18" s="3" customFormat="1" ht="19.5">
      <c r="B31" s="5">
        <v>1</v>
      </c>
      <c r="C31" s="470"/>
      <c r="D31" s="468" t="s">
        <v>137</v>
      </c>
      <c r="E31" s="480" t="s">
        <v>205</v>
      </c>
      <c r="F31" s="481"/>
      <c r="G31" s="482"/>
      <c r="H31" s="480" t="s">
        <v>209</v>
      </c>
      <c r="I31" s="481"/>
      <c r="J31" s="482"/>
      <c r="K31" s="480" t="s">
        <v>213</v>
      </c>
      <c r="L31" s="481"/>
      <c r="M31" s="482"/>
      <c r="N31" s="480" t="s">
        <v>216</v>
      </c>
      <c r="O31" s="481"/>
      <c r="P31" s="482"/>
      <c r="Q31" s="468" t="s">
        <v>255</v>
      </c>
      <c r="R31" s="12" t="s">
        <v>220</v>
      </c>
    </row>
    <row r="32" spans="2:18" ht="15.75">
      <c r="B32" s="5" t="s">
        <v>219</v>
      </c>
      <c r="C32" s="471"/>
      <c r="D32" s="465"/>
      <c r="E32" s="207" t="s">
        <v>207</v>
      </c>
      <c r="F32" s="208">
        <v>21</v>
      </c>
      <c r="G32" s="209" t="s">
        <v>144</v>
      </c>
      <c r="H32" s="207" t="s">
        <v>210</v>
      </c>
      <c r="I32" s="208">
        <v>12</v>
      </c>
      <c r="J32" s="209" t="s">
        <v>144</v>
      </c>
      <c r="K32" s="207" t="s">
        <v>214</v>
      </c>
      <c r="L32" s="208">
        <v>17</v>
      </c>
      <c r="M32" s="209" t="s">
        <v>144</v>
      </c>
      <c r="N32" s="207" t="s">
        <v>200</v>
      </c>
      <c r="O32" s="208">
        <v>8</v>
      </c>
      <c r="P32" s="209" t="s">
        <v>144</v>
      </c>
      <c r="Q32" s="465"/>
      <c r="R32" s="7" t="s">
        <v>244</v>
      </c>
    </row>
    <row r="33" spans="2:18" ht="15.75">
      <c r="B33" s="5">
        <v>7</v>
      </c>
      <c r="C33" s="471"/>
      <c r="D33" s="465"/>
      <c r="E33" s="210" t="s">
        <v>208</v>
      </c>
      <c r="F33" s="206">
        <v>6</v>
      </c>
      <c r="G33" s="211" t="s">
        <v>144</v>
      </c>
      <c r="H33" s="210" t="s">
        <v>211</v>
      </c>
      <c r="I33" s="206">
        <v>3</v>
      </c>
      <c r="J33" s="211" t="s">
        <v>144</v>
      </c>
      <c r="K33" s="210" t="s">
        <v>215</v>
      </c>
      <c r="L33" s="206">
        <v>1</v>
      </c>
      <c r="M33" s="211" t="s">
        <v>144</v>
      </c>
      <c r="N33" s="210" t="s">
        <v>217</v>
      </c>
      <c r="O33" s="206">
        <v>2</v>
      </c>
      <c r="P33" s="211" t="s">
        <v>144</v>
      </c>
      <c r="Q33" s="465"/>
      <c r="R33" s="4" t="s">
        <v>140</v>
      </c>
    </row>
    <row r="34" spans="2:18" ht="15.75">
      <c r="B34" s="5" t="s">
        <v>138</v>
      </c>
      <c r="C34" s="471"/>
      <c r="D34" s="465"/>
      <c r="E34" s="210" t="s">
        <v>152</v>
      </c>
      <c r="F34" s="206">
        <v>2</v>
      </c>
      <c r="G34" s="212" t="s">
        <v>144</v>
      </c>
      <c r="H34" s="210" t="s">
        <v>171</v>
      </c>
      <c r="I34" s="206">
        <v>0.2</v>
      </c>
      <c r="J34" s="212" t="s">
        <v>144</v>
      </c>
      <c r="K34" s="210" t="s">
        <v>152</v>
      </c>
      <c r="L34" s="206">
        <v>1</v>
      </c>
      <c r="M34" s="212" t="s">
        <v>144</v>
      </c>
      <c r="N34" s="210" t="s">
        <v>218</v>
      </c>
      <c r="O34" s="206">
        <v>0.2</v>
      </c>
      <c r="P34" s="212" t="s">
        <v>144</v>
      </c>
      <c r="Q34" s="465"/>
      <c r="R34" s="7" t="s">
        <v>245</v>
      </c>
    </row>
    <row r="35" spans="2:18" ht="15.75">
      <c r="B35" s="483" t="s">
        <v>89</v>
      </c>
      <c r="C35" s="471"/>
      <c r="D35" s="465"/>
      <c r="E35" s="210" t="s">
        <v>178</v>
      </c>
      <c r="F35" s="206">
        <v>1</v>
      </c>
      <c r="G35" s="211" t="s">
        <v>144</v>
      </c>
      <c r="H35" s="210" t="s">
        <v>212</v>
      </c>
      <c r="I35" s="206">
        <v>0.1</v>
      </c>
      <c r="J35" s="211" t="s">
        <v>144</v>
      </c>
      <c r="K35" s="210" t="s">
        <v>153</v>
      </c>
      <c r="L35" s="206">
        <v>0.3</v>
      </c>
      <c r="M35" s="211" t="s">
        <v>144</v>
      </c>
      <c r="N35" s="210"/>
      <c r="O35" s="206"/>
      <c r="P35" s="211"/>
      <c r="Q35" s="465"/>
      <c r="R35" s="4" t="s">
        <v>149</v>
      </c>
    </row>
    <row r="36" spans="2:18" ht="15.75">
      <c r="B36" s="483"/>
      <c r="C36" s="472"/>
      <c r="D36" s="465"/>
      <c r="E36" s="210" t="s">
        <v>171</v>
      </c>
      <c r="F36" s="206">
        <v>0.3</v>
      </c>
      <c r="G36" s="211" t="s">
        <v>144</v>
      </c>
      <c r="H36" s="210"/>
      <c r="I36" s="206"/>
      <c r="J36" s="211"/>
      <c r="K36" s="210"/>
      <c r="L36" s="206"/>
      <c r="M36" s="211"/>
      <c r="N36" s="210"/>
      <c r="O36" s="206"/>
      <c r="P36" s="211"/>
      <c r="Q36" s="465"/>
      <c r="R36" s="7" t="s">
        <v>246</v>
      </c>
    </row>
    <row r="37" spans="2:18" ht="15.75">
      <c r="B37" s="484"/>
      <c r="C37" s="9"/>
      <c r="D37" s="465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65"/>
      <c r="R37" s="4" t="s">
        <v>206</v>
      </c>
    </row>
    <row r="38" spans="2:18" ht="15.75">
      <c r="B38" s="8" t="s">
        <v>158</v>
      </c>
      <c r="C38" s="18"/>
      <c r="D38" s="465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5"/>
      <c r="R38" s="7" t="s">
        <v>247</v>
      </c>
    </row>
    <row r="39" spans="2:18" ht="15.75">
      <c r="B39" s="19">
        <v>224</v>
      </c>
      <c r="C39" s="10"/>
      <c r="D39" s="469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9"/>
      <c r="R39" s="11"/>
    </row>
    <row r="40" spans="2:18" ht="19.5">
      <c r="B40" s="219">
        <v>1</v>
      </c>
      <c r="C40" s="470"/>
      <c r="D40" s="468" t="s">
        <v>137</v>
      </c>
      <c r="E40" s="480" t="s">
        <v>222</v>
      </c>
      <c r="F40" s="481"/>
      <c r="G40" s="482"/>
      <c r="H40" s="480" t="s">
        <v>223</v>
      </c>
      <c r="I40" s="481"/>
      <c r="J40" s="482"/>
      <c r="K40" s="480" t="s">
        <v>227</v>
      </c>
      <c r="L40" s="481"/>
      <c r="M40" s="482"/>
      <c r="N40" s="480" t="s">
        <v>229</v>
      </c>
      <c r="O40" s="481"/>
      <c r="P40" s="482"/>
      <c r="Q40" s="468"/>
      <c r="R40" s="12" t="s">
        <v>155</v>
      </c>
    </row>
    <row r="41" spans="2:18" ht="15.75">
      <c r="B41" s="5" t="s">
        <v>146</v>
      </c>
      <c r="C41" s="471"/>
      <c r="D41" s="465"/>
      <c r="E41" s="207" t="s">
        <v>203</v>
      </c>
      <c r="F41" s="208">
        <v>16</v>
      </c>
      <c r="G41" s="209" t="s">
        <v>144</v>
      </c>
      <c r="H41" s="207" t="s">
        <v>224</v>
      </c>
      <c r="I41" s="208">
        <v>10</v>
      </c>
      <c r="J41" s="209" t="s">
        <v>144</v>
      </c>
      <c r="K41" s="207" t="s">
        <v>228</v>
      </c>
      <c r="L41" s="208">
        <v>17</v>
      </c>
      <c r="M41" s="209" t="s">
        <v>144</v>
      </c>
      <c r="N41" s="207" t="s">
        <v>230</v>
      </c>
      <c r="O41" s="208">
        <v>4</v>
      </c>
      <c r="P41" s="209" t="s">
        <v>144</v>
      </c>
      <c r="Q41" s="465"/>
      <c r="R41" s="7" t="s">
        <v>248</v>
      </c>
    </row>
    <row r="42" spans="2:18" ht="15.75">
      <c r="B42" s="5">
        <v>8</v>
      </c>
      <c r="C42" s="471"/>
      <c r="D42" s="465"/>
      <c r="E42" s="210" t="s">
        <v>200</v>
      </c>
      <c r="F42" s="206">
        <v>7</v>
      </c>
      <c r="G42" s="211" t="s">
        <v>144</v>
      </c>
      <c r="H42" s="210" t="s">
        <v>185</v>
      </c>
      <c r="I42" s="206">
        <v>3</v>
      </c>
      <c r="J42" s="211" t="s">
        <v>186</v>
      </c>
      <c r="K42" s="210" t="s">
        <v>153</v>
      </c>
      <c r="L42" s="206">
        <v>0.3</v>
      </c>
      <c r="M42" s="211" t="s">
        <v>144</v>
      </c>
      <c r="N42" s="210" t="s">
        <v>231</v>
      </c>
      <c r="O42" s="206">
        <v>3</v>
      </c>
      <c r="P42" s="211" t="s">
        <v>144</v>
      </c>
      <c r="Q42" s="465"/>
      <c r="R42" s="4" t="s">
        <v>161</v>
      </c>
    </row>
    <row r="43" spans="2:18" ht="15.75">
      <c r="B43" s="5" t="s">
        <v>138</v>
      </c>
      <c r="C43" s="471"/>
      <c r="D43" s="465"/>
      <c r="E43" s="210" t="s">
        <v>197</v>
      </c>
      <c r="F43" s="206">
        <v>0.3</v>
      </c>
      <c r="G43" s="212" t="s">
        <v>144</v>
      </c>
      <c r="H43" s="210" t="s">
        <v>225</v>
      </c>
      <c r="I43" s="206">
        <v>1</v>
      </c>
      <c r="J43" s="212" t="s">
        <v>226</v>
      </c>
      <c r="K43" s="210"/>
      <c r="L43" s="206"/>
      <c r="M43" s="212"/>
      <c r="N43" s="210"/>
      <c r="O43" s="206"/>
      <c r="P43" s="212"/>
      <c r="Q43" s="465"/>
      <c r="R43" s="7" t="s">
        <v>249</v>
      </c>
    </row>
    <row r="44" spans="2:18" ht="15.75">
      <c r="B44" s="483" t="s">
        <v>221</v>
      </c>
      <c r="C44" s="471"/>
      <c r="D44" s="465"/>
      <c r="E44" s="210"/>
      <c r="F44" s="206"/>
      <c r="G44" s="211"/>
      <c r="H44" s="210" t="s">
        <v>171</v>
      </c>
      <c r="I44" s="206">
        <v>0.2</v>
      </c>
      <c r="J44" s="211" t="s">
        <v>144</v>
      </c>
      <c r="K44" s="210"/>
      <c r="L44" s="206"/>
      <c r="M44" s="211"/>
      <c r="N44" s="210"/>
      <c r="O44" s="206"/>
      <c r="P44" s="211"/>
      <c r="Q44" s="465"/>
      <c r="R44" s="4" t="s">
        <v>141</v>
      </c>
    </row>
    <row r="45" spans="2:18" ht="15.75">
      <c r="B45" s="483"/>
      <c r="C45" s="472"/>
      <c r="D45" s="465"/>
      <c r="E45" s="210"/>
      <c r="F45" s="206"/>
      <c r="G45" s="211"/>
      <c r="H45" s="210"/>
      <c r="I45" s="206"/>
      <c r="J45" s="211"/>
      <c r="K45" s="210"/>
      <c r="L45" s="206"/>
      <c r="M45" s="211"/>
      <c r="N45" s="210"/>
      <c r="O45" s="206"/>
      <c r="P45" s="211"/>
      <c r="Q45" s="465"/>
      <c r="R45" s="7" t="s">
        <v>250</v>
      </c>
    </row>
    <row r="46" spans="2:18" ht="15.75">
      <c r="B46" s="484"/>
      <c r="C46" s="9"/>
      <c r="D46" s="465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5"/>
      <c r="R46" s="4" t="s">
        <v>142</v>
      </c>
    </row>
    <row r="47" spans="2:18" ht="15.75">
      <c r="B47" s="8" t="s">
        <v>147</v>
      </c>
      <c r="C47" s="18"/>
      <c r="D47" s="465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5"/>
      <c r="R47" s="7" t="s">
        <v>251</v>
      </c>
    </row>
    <row r="48" spans="2:18" ht="16.5" thickBot="1">
      <c r="B48" s="20">
        <v>224</v>
      </c>
      <c r="C48" s="14"/>
      <c r="D48" s="479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79"/>
      <c r="R48" s="15"/>
    </row>
    <row r="49" spans="3:18" ht="21.75" customHeight="1">
      <c r="C49" s="1"/>
      <c r="G49" s="284"/>
      <c r="H49" s="284" t="s">
        <v>135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44196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252</v>
      </c>
    </row>
    <row r="52" ht="15.75">
      <c r="B52" s="463" t="s">
        <v>134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E4:G4"/>
    <mergeCell ref="E22:G22"/>
    <mergeCell ref="Q31:Q39"/>
    <mergeCell ref="D4:D12"/>
    <mergeCell ref="B8:B10"/>
    <mergeCell ref="B17:B19"/>
    <mergeCell ref="D22:D30"/>
    <mergeCell ref="H31:J31"/>
    <mergeCell ref="E40:G40"/>
    <mergeCell ref="D40:D48"/>
    <mergeCell ref="N22:P22"/>
    <mergeCell ref="B26:B28"/>
    <mergeCell ref="B44:B46"/>
    <mergeCell ref="B35:B37"/>
    <mergeCell ref="C22:C27"/>
    <mergeCell ref="Q40:Q48"/>
    <mergeCell ref="C31:C36"/>
    <mergeCell ref="C40:C45"/>
    <mergeCell ref="K31:M31"/>
    <mergeCell ref="N31:P31"/>
    <mergeCell ref="N40:P40"/>
    <mergeCell ref="K40:M40"/>
    <mergeCell ref="E31:G31"/>
    <mergeCell ref="D31:D39"/>
    <mergeCell ref="H40:J40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0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4" t="str">
        <f>SUBSTITUTE('三菜'!B1,"食譜設計","意見調查表")</f>
        <v>G054 嘉義縣六腳鄉六嘉國民中學 109學年度第1學期第19週午餐意見調查表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2:14" ht="15.75">
      <c r="B3" s="495" t="s">
        <v>16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2:14" ht="15.75">
      <c r="B4" s="496" t="s">
        <v>0</v>
      </c>
      <c r="C4" s="496" t="s">
        <v>1</v>
      </c>
      <c r="D4" s="496" t="s">
        <v>8</v>
      </c>
      <c r="E4" s="493" t="s">
        <v>17</v>
      </c>
      <c r="F4" s="493"/>
      <c r="G4" s="493"/>
      <c r="H4" s="493" t="s">
        <v>9</v>
      </c>
      <c r="I4" s="493"/>
      <c r="J4" s="493"/>
      <c r="K4" s="493" t="s">
        <v>18</v>
      </c>
      <c r="L4" s="493"/>
      <c r="M4" s="493"/>
      <c r="N4" s="497" t="s">
        <v>19</v>
      </c>
    </row>
    <row r="5" spans="2:14" ht="15.75">
      <c r="B5" s="496"/>
      <c r="C5" s="496"/>
      <c r="D5" s="496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8"/>
    </row>
    <row r="6" spans="2:14" ht="15.75">
      <c r="B6" s="24">
        <f>IF('三菜'!B4&lt;&gt;"",'三菜'!B4)</f>
        <v>1</v>
      </c>
      <c r="C6" s="506" t="str">
        <f>RIGHT(IF('三菜'!B8&lt;&gt;"",'三菜'!B8,""),1)</f>
        <v>一</v>
      </c>
      <c r="D6" s="25" t="str">
        <f>'三菜'!D4</f>
        <v>白米飯</v>
      </c>
      <c r="E6" s="25"/>
      <c r="F6" s="25"/>
      <c r="G6" s="25"/>
      <c r="H6" s="25"/>
      <c r="I6" s="25"/>
      <c r="J6" s="25"/>
      <c r="K6" s="25"/>
      <c r="L6" s="25"/>
      <c r="M6" s="25"/>
      <c r="N6" s="502"/>
    </row>
    <row r="7" spans="2:14" ht="15.75">
      <c r="B7" s="26" t="s">
        <v>3</v>
      </c>
      <c r="C7" s="491"/>
      <c r="D7" s="25" t="str">
        <f>'三菜'!E4</f>
        <v>蘑菇雞丁</v>
      </c>
      <c r="E7" s="25"/>
      <c r="F7" s="25"/>
      <c r="G7" s="25"/>
      <c r="H7" s="25"/>
      <c r="I7" s="25"/>
      <c r="J7" s="25"/>
      <c r="K7" s="25"/>
      <c r="L7" s="25"/>
      <c r="M7" s="25"/>
      <c r="N7" s="503"/>
    </row>
    <row r="8" spans="2:14" ht="15.75">
      <c r="B8" s="26">
        <f>IF('三菜'!B6&lt;&gt;"",'三菜'!B6,"")</f>
        <v>4</v>
      </c>
      <c r="C8" s="491"/>
      <c r="D8" s="25" t="str">
        <f>'三菜'!H4</f>
        <v>高麗什錦</v>
      </c>
      <c r="E8" s="25"/>
      <c r="F8" s="25"/>
      <c r="G8" s="25"/>
      <c r="H8" s="25"/>
      <c r="I8" s="25"/>
      <c r="J8" s="25"/>
      <c r="K8" s="25"/>
      <c r="L8" s="25"/>
      <c r="M8" s="25"/>
      <c r="N8" s="503"/>
    </row>
    <row r="9" spans="2:14" ht="15.75">
      <c r="B9" s="26" t="s">
        <v>4</v>
      </c>
      <c r="C9" s="491"/>
      <c r="D9" s="25" t="str">
        <f>'三菜'!K4</f>
        <v>蒜炒油菜</v>
      </c>
      <c r="E9" s="25"/>
      <c r="F9" s="25"/>
      <c r="G9" s="25"/>
      <c r="H9" s="25"/>
      <c r="I9" s="25"/>
      <c r="J9" s="25"/>
      <c r="K9" s="25"/>
      <c r="L9" s="25"/>
      <c r="M9" s="25"/>
      <c r="N9" s="503"/>
    </row>
    <row r="10" spans="2:14" ht="15.75">
      <c r="B10" s="27"/>
      <c r="C10" s="491"/>
      <c r="D10" s="25" t="str">
        <f>'三菜'!N4</f>
        <v>冬瓜蛤蜊湯</v>
      </c>
      <c r="E10" s="25"/>
      <c r="F10" s="25"/>
      <c r="G10" s="25"/>
      <c r="H10" s="25"/>
      <c r="I10" s="25"/>
      <c r="J10" s="25"/>
      <c r="K10" s="25"/>
      <c r="L10" s="25"/>
      <c r="M10" s="25"/>
      <c r="N10" s="503"/>
    </row>
    <row r="11" spans="2:14" ht="16.5" thickBot="1">
      <c r="B11" s="28"/>
      <c r="C11" s="492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4"/>
    </row>
    <row r="12" spans="2:14" ht="16.5" customHeight="1">
      <c r="B12" s="30">
        <f>IF('三菜'!B13&lt;&gt;"",'三菜'!B13,"")</f>
        <v>1</v>
      </c>
      <c r="C12" s="490" t="str">
        <f>RIGHT(IF('三菜'!B17&lt;&gt;"",'三菜'!B17,""),1)</f>
        <v>二</v>
      </c>
      <c r="D12" s="31" t="str">
        <f>'三菜'!D13</f>
        <v>五穀飯</v>
      </c>
      <c r="E12" s="32"/>
      <c r="F12" s="32"/>
      <c r="G12" s="32"/>
      <c r="H12" s="32"/>
      <c r="I12" s="32"/>
      <c r="J12" s="32"/>
      <c r="K12" s="32"/>
      <c r="L12" s="32"/>
      <c r="M12" s="32"/>
      <c r="N12" s="505"/>
    </row>
    <row r="13" spans="2:14" ht="15.75">
      <c r="B13" s="26" t="s">
        <v>3</v>
      </c>
      <c r="C13" s="491"/>
      <c r="D13" s="25" t="str">
        <f>'三菜'!E13</f>
        <v>日式豬肉井</v>
      </c>
      <c r="E13" s="25"/>
      <c r="F13" s="25"/>
      <c r="G13" s="25"/>
      <c r="H13" s="25"/>
      <c r="I13" s="25"/>
      <c r="J13" s="25"/>
      <c r="K13" s="25"/>
      <c r="L13" s="25"/>
      <c r="M13" s="25"/>
      <c r="N13" s="503"/>
    </row>
    <row r="14" spans="2:14" ht="15.75">
      <c r="B14" s="26">
        <f>IF('三菜'!B15&lt;&gt;"",'三菜'!B15,"")</f>
        <v>5</v>
      </c>
      <c r="C14" s="491"/>
      <c r="D14" s="25" t="str">
        <f>'三菜'!H13</f>
        <v>五彩魷魚圈</v>
      </c>
      <c r="E14" s="25"/>
      <c r="F14" s="25"/>
      <c r="G14" s="25"/>
      <c r="H14" s="25"/>
      <c r="I14" s="25"/>
      <c r="J14" s="25"/>
      <c r="K14" s="25"/>
      <c r="L14" s="25"/>
      <c r="M14" s="25"/>
      <c r="N14" s="503"/>
    </row>
    <row r="15" spans="2:14" ht="15.75">
      <c r="B15" s="26" t="s">
        <v>4</v>
      </c>
      <c r="C15" s="491"/>
      <c r="D15" s="25" t="str">
        <f>'三菜'!K13</f>
        <v>蒜香菠菜</v>
      </c>
      <c r="E15" s="25"/>
      <c r="F15" s="25"/>
      <c r="G15" s="25"/>
      <c r="H15" s="25"/>
      <c r="I15" s="25"/>
      <c r="J15" s="25"/>
      <c r="K15" s="25"/>
      <c r="L15" s="25"/>
      <c r="M15" s="25"/>
      <c r="N15" s="503"/>
    </row>
    <row r="16" spans="2:14" ht="15.75">
      <c r="B16" s="27"/>
      <c r="C16" s="491"/>
      <c r="D16" s="25" t="str">
        <f>'三菜'!N13</f>
        <v>南瓜洋蔥濃湯</v>
      </c>
      <c r="E16" s="25"/>
      <c r="F16" s="25"/>
      <c r="G16" s="25"/>
      <c r="H16" s="25"/>
      <c r="I16" s="25"/>
      <c r="J16" s="25"/>
      <c r="K16" s="25"/>
      <c r="L16" s="25"/>
      <c r="M16" s="25"/>
      <c r="N16" s="503"/>
    </row>
    <row r="17" spans="2:14" ht="16.5" thickBot="1">
      <c r="B17" s="28"/>
      <c r="C17" s="492"/>
      <c r="D17" s="29" t="str">
        <f>'三菜'!Q13</f>
        <v>蘋果</v>
      </c>
      <c r="E17" s="29"/>
      <c r="F17" s="29"/>
      <c r="G17" s="29"/>
      <c r="H17" s="29"/>
      <c r="I17" s="29"/>
      <c r="J17" s="29"/>
      <c r="K17" s="29"/>
      <c r="L17" s="29"/>
      <c r="M17" s="29"/>
      <c r="N17" s="504"/>
    </row>
    <row r="18" spans="2:14" ht="15.75">
      <c r="B18" s="26">
        <f>IF('三菜'!B22&lt;&gt;"",'三菜'!B22,"")</f>
        <v>1</v>
      </c>
      <c r="C18" s="490" t="str">
        <f>RIGHT(IF('三菜'!B26&lt;&gt;"",'三菜'!B26,""),1)</f>
        <v>三</v>
      </c>
      <c r="D18" s="31" t="str">
        <f>'三菜'!D22</f>
        <v>白米飯</v>
      </c>
      <c r="E18" s="31"/>
      <c r="F18" s="31"/>
      <c r="G18" s="31"/>
      <c r="H18" s="31"/>
      <c r="I18" s="31"/>
      <c r="J18" s="31"/>
      <c r="K18" s="31"/>
      <c r="L18" s="31"/>
      <c r="M18" s="31"/>
      <c r="N18" s="503"/>
    </row>
    <row r="19" spans="2:14" ht="15.75">
      <c r="B19" s="26" t="s">
        <v>3</v>
      </c>
      <c r="C19" s="491"/>
      <c r="D19" s="25" t="str">
        <f>'三菜'!E22</f>
        <v>廣東粥</v>
      </c>
      <c r="E19" s="25"/>
      <c r="F19" s="25"/>
      <c r="G19" s="25"/>
      <c r="H19" s="25"/>
      <c r="I19" s="25"/>
      <c r="J19" s="25"/>
      <c r="K19" s="25"/>
      <c r="L19" s="25"/>
      <c r="M19" s="25"/>
      <c r="N19" s="503"/>
    </row>
    <row r="20" spans="2:14" ht="15.75">
      <c r="B20" s="26">
        <f>IF('三菜'!B24&lt;&gt;"",'三菜'!B24,"")</f>
        <v>6</v>
      </c>
      <c r="C20" s="491"/>
      <c r="D20" s="25" t="str">
        <f>'三菜'!H22</f>
        <v>綜合滷味</v>
      </c>
      <c r="E20" s="25"/>
      <c r="F20" s="25"/>
      <c r="G20" s="25"/>
      <c r="H20" s="25"/>
      <c r="I20" s="25"/>
      <c r="J20" s="25"/>
      <c r="K20" s="25"/>
      <c r="L20" s="25"/>
      <c r="M20" s="25"/>
      <c r="N20" s="503"/>
    </row>
    <row r="21" spans="2:14" ht="15.75">
      <c r="B21" s="26" t="s">
        <v>4</v>
      </c>
      <c r="C21" s="491"/>
      <c r="D21" s="25">
        <f>'三菜'!K22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503"/>
    </row>
    <row r="22" spans="2:14" ht="15.75">
      <c r="B22" s="27"/>
      <c r="C22" s="491"/>
      <c r="D22" s="25">
        <f>'三菜'!N22</f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503"/>
    </row>
    <row r="23" spans="2:14" ht="16.5" thickBot="1">
      <c r="B23" s="27"/>
      <c r="C23" s="492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3"/>
    </row>
    <row r="24" spans="2:14" ht="15.75">
      <c r="B24" s="30">
        <f>IF('三菜'!B31&lt;&gt;"",'三菜'!B31,"")</f>
        <v>1</v>
      </c>
      <c r="C24" s="490" t="str">
        <f>RIGHT(IF('三菜'!B35&lt;&gt;"",'三菜'!B35,""),1)</f>
        <v>四</v>
      </c>
      <c r="D24" s="31" t="str">
        <f>'三菜'!D31</f>
        <v>白米飯</v>
      </c>
      <c r="E24" s="32"/>
      <c r="F24" s="32"/>
      <c r="G24" s="32"/>
      <c r="H24" s="32"/>
      <c r="I24" s="32"/>
      <c r="J24" s="32"/>
      <c r="K24" s="32"/>
      <c r="L24" s="32"/>
      <c r="M24" s="32"/>
      <c r="N24" s="505"/>
    </row>
    <row r="25" spans="2:14" ht="15.75">
      <c r="B25" s="26" t="s">
        <v>3</v>
      </c>
      <c r="C25" s="491"/>
      <c r="D25" s="25" t="str">
        <f>'三菜'!E31</f>
        <v>茄汁魚丁</v>
      </c>
      <c r="E25" s="25"/>
      <c r="F25" s="25"/>
      <c r="G25" s="25"/>
      <c r="H25" s="25"/>
      <c r="I25" s="25"/>
      <c r="J25" s="25"/>
      <c r="K25" s="25"/>
      <c r="L25" s="25"/>
      <c r="M25" s="25"/>
      <c r="N25" s="503"/>
    </row>
    <row r="26" spans="2:14" ht="15.75">
      <c r="B26" s="26">
        <f>IF('三菜'!B33&lt;&gt;"",'三菜'!B33,"")</f>
        <v>7</v>
      </c>
      <c r="C26" s="491"/>
      <c r="D26" s="25" t="str">
        <f>'三菜'!H31</f>
        <v>辣炒海帶根</v>
      </c>
      <c r="E26" s="25"/>
      <c r="F26" s="25"/>
      <c r="G26" s="25"/>
      <c r="H26" s="25"/>
      <c r="I26" s="25"/>
      <c r="J26" s="25"/>
      <c r="K26" s="25"/>
      <c r="L26" s="25"/>
      <c r="M26" s="25"/>
      <c r="N26" s="503"/>
    </row>
    <row r="27" spans="2:14" ht="15.75">
      <c r="B27" s="26" t="s">
        <v>4</v>
      </c>
      <c r="C27" s="491"/>
      <c r="D27" s="25" t="str">
        <f>'三菜'!K31</f>
        <v>蒜香白菜</v>
      </c>
      <c r="E27" s="25"/>
      <c r="F27" s="25"/>
      <c r="G27" s="25"/>
      <c r="H27" s="25"/>
      <c r="I27" s="25"/>
      <c r="J27" s="25"/>
      <c r="K27" s="25"/>
      <c r="L27" s="25"/>
      <c r="M27" s="25"/>
      <c r="N27" s="503"/>
    </row>
    <row r="28" spans="2:14" ht="15.75">
      <c r="B28" s="27"/>
      <c r="C28" s="491"/>
      <c r="D28" s="25" t="str">
        <f>'三菜'!N31</f>
        <v>蘿蔔排骨湯</v>
      </c>
      <c r="E28" s="25"/>
      <c r="F28" s="25"/>
      <c r="G28" s="25"/>
      <c r="H28" s="25"/>
      <c r="I28" s="25"/>
      <c r="J28" s="25"/>
      <c r="K28" s="25"/>
      <c r="L28" s="25"/>
      <c r="M28" s="25"/>
      <c r="N28" s="503"/>
    </row>
    <row r="29" spans="2:14" ht="16.5" thickBot="1">
      <c r="B29" s="28"/>
      <c r="C29" s="492"/>
      <c r="D29" s="29" t="str">
        <f>'三菜'!Q31</f>
        <v>柳丁/綠豆提前</v>
      </c>
      <c r="E29" s="29"/>
      <c r="F29" s="29"/>
      <c r="G29" s="29"/>
      <c r="H29" s="29"/>
      <c r="I29" s="29"/>
      <c r="J29" s="29"/>
      <c r="K29" s="29"/>
      <c r="L29" s="29"/>
      <c r="M29" s="29"/>
      <c r="N29" s="504"/>
    </row>
    <row r="30" spans="2:14" ht="15.75">
      <c r="B30" s="30">
        <f>IF('三菜'!B40&lt;&gt;"",'三菜'!B40,"")</f>
        <v>1</v>
      </c>
      <c r="C30" s="490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5"/>
    </row>
    <row r="31" spans="2:14" ht="15.75">
      <c r="B31" s="26" t="s">
        <v>3</v>
      </c>
      <c r="C31" s="491"/>
      <c r="D31" s="25" t="str">
        <f>'三菜'!E40</f>
        <v>蘿蔔燒肉</v>
      </c>
      <c r="E31" s="25"/>
      <c r="F31" s="25"/>
      <c r="G31" s="25"/>
      <c r="H31" s="25"/>
      <c r="I31" s="25"/>
      <c r="J31" s="25"/>
      <c r="K31" s="25"/>
      <c r="L31" s="25"/>
      <c r="M31" s="25"/>
      <c r="N31" s="503"/>
    </row>
    <row r="32" spans="2:14" ht="15.75">
      <c r="B32" s="26">
        <f>IF('三菜'!B42&lt;&gt;"",'三菜'!B42,"")</f>
        <v>8</v>
      </c>
      <c r="C32" s="491"/>
      <c r="D32" s="25" t="str">
        <f>'三菜'!H40</f>
        <v>番茄蛋豆腐</v>
      </c>
      <c r="E32" s="25"/>
      <c r="F32" s="25"/>
      <c r="G32" s="25"/>
      <c r="H32" s="25"/>
      <c r="I32" s="25"/>
      <c r="J32" s="25"/>
      <c r="K32" s="25"/>
      <c r="L32" s="25"/>
      <c r="M32" s="25"/>
      <c r="N32" s="503"/>
    </row>
    <row r="33" spans="2:14" ht="15.75">
      <c r="B33" s="26" t="s">
        <v>4</v>
      </c>
      <c r="C33" s="491"/>
      <c r="D33" s="25" t="str">
        <f>'三菜'!K40</f>
        <v>炒青江菜</v>
      </c>
      <c r="E33" s="25"/>
      <c r="F33" s="25"/>
      <c r="G33" s="25"/>
      <c r="H33" s="25"/>
      <c r="I33" s="25"/>
      <c r="J33" s="25"/>
      <c r="K33" s="25"/>
      <c r="L33" s="25"/>
      <c r="M33" s="25"/>
      <c r="N33" s="503"/>
    </row>
    <row r="34" spans="2:14" ht="15.75">
      <c r="B34" s="27"/>
      <c r="C34" s="491"/>
      <c r="D34" s="25" t="str">
        <f>'三菜'!N40</f>
        <v>綠豆脆圓湯</v>
      </c>
      <c r="E34" s="25"/>
      <c r="F34" s="25"/>
      <c r="G34" s="25"/>
      <c r="H34" s="25"/>
      <c r="I34" s="25"/>
      <c r="J34" s="25"/>
      <c r="K34" s="25"/>
      <c r="L34" s="25"/>
      <c r="M34" s="25"/>
      <c r="N34" s="503"/>
    </row>
    <row r="35" spans="2:14" ht="16.5" thickBot="1">
      <c r="B35" s="28"/>
      <c r="C35" s="492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4"/>
    </row>
    <row r="36" spans="2:14" ht="16.5" thickBot="1">
      <c r="B36" s="499" t="s">
        <v>79</v>
      </c>
      <c r="C36" s="500"/>
      <c r="D36" s="501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8" t="str">
        <f>'三菜'!B1</f>
        <v>G054 嘉義縣六腳鄉六嘉國民中學 109學年度第1學期第19週午餐食譜設計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</row>
    <row r="2" s="48" customFormat="1" ht="7.5" customHeight="1" thickBot="1">
      <c r="A2" s="447"/>
    </row>
    <row r="3" spans="1:52" s="50" customFormat="1" ht="13.5" customHeight="1">
      <c r="A3" s="541"/>
      <c r="B3" s="56" t="s">
        <v>0</v>
      </c>
      <c r="C3" s="53" t="str">
        <f>TRIM('三菜'!B4)</f>
        <v>1</v>
      </c>
      <c r="D3" s="54" t="s">
        <v>3</v>
      </c>
      <c r="E3" s="53" t="str">
        <f>TRIM('三菜'!B6)</f>
        <v>4</v>
      </c>
      <c r="F3" s="55" t="s">
        <v>4</v>
      </c>
      <c r="G3" s="539" t="str">
        <f>TRIM('三菜'!B8)</f>
        <v>星期一</v>
      </c>
      <c r="H3" s="540"/>
      <c r="I3" s="60" t="s">
        <v>0</v>
      </c>
      <c r="J3" s="53" t="str">
        <f>TRIM('三菜'!B13)</f>
        <v>1</v>
      </c>
      <c r="K3" s="54" t="s">
        <v>3</v>
      </c>
      <c r="L3" s="53" t="str">
        <f>TRIM('三菜'!B15)</f>
        <v>5</v>
      </c>
      <c r="M3" s="55" t="s">
        <v>4</v>
      </c>
      <c r="N3" s="539" t="str">
        <f>TRIM('三菜'!B17)</f>
        <v>星期二</v>
      </c>
      <c r="O3" s="540"/>
      <c r="P3" s="56" t="s">
        <v>0</v>
      </c>
      <c r="Q3" s="53" t="str">
        <f>TRIM('三菜'!B22)</f>
        <v>1</v>
      </c>
      <c r="R3" s="54" t="s">
        <v>3</v>
      </c>
      <c r="S3" s="53" t="str">
        <f>TRIM('三菜'!B24)</f>
        <v>6</v>
      </c>
      <c r="T3" s="55" t="s">
        <v>4</v>
      </c>
      <c r="U3" s="539" t="str">
        <f>TRIM('三菜'!B26)</f>
        <v>星期三</v>
      </c>
      <c r="V3" s="540"/>
      <c r="W3" s="56" t="s">
        <v>0</v>
      </c>
      <c r="X3" s="53" t="str">
        <f>TRIM('三菜'!B31)</f>
        <v>1</v>
      </c>
      <c r="Y3" s="54" t="s">
        <v>3</v>
      </c>
      <c r="Z3" s="53" t="str">
        <f>TRIM('三菜'!B33)</f>
        <v>7</v>
      </c>
      <c r="AA3" s="55" t="s">
        <v>4</v>
      </c>
      <c r="AB3" s="539" t="str">
        <f>TRIM('三菜'!B35)</f>
        <v>星期四</v>
      </c>
      <c r="AC3" s="540"/>
      <c r="AD3" s="56" t="s">
        <v>0</v>
      </c>
      <c r="AE3" s="53" t="str">
        <f>TRIM('三菜'!B40)</f>
        <v>1</v>
      </c>
      <c r="AF3" s="54" t="s">
        <v>3</v>
      </c>
      <c r="AG3" s="53" t="str">
        <f>TRIM('三菜'!B42)</f>
        <v>8</v>
      </c>
      <c r="AH3" s="55" t="s">
        <v>4</v>
      </c>
      <c r="AI3" s="539" t="str">
        <f>TRIM('三菜'!B44)</f>
        <v>星期五</v>
      </c>
      <c r="AJ3" s="540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1"/>
      <c r="B4" s="57" t="s">
        <v>20</v>
      </c>
      <c r="C4" s="547" t="str">
        <f>TRIM('三菜'!B12)</f>
        <v>224</v>
      </c>
      <c r="D4" s="547"/>
      <c r="E4" s="547"/>
      <c r="F4" s="548" t="s">
        <v>34</v>
      </c>
      <c r="G4" s="548"/>
      <c r="H4" s="549"/>
      <c r="I4" s="61" t="s">
        <v>20</v>
      </c>
      <c r="J4" s="547" t="str">
        <f>TRIM('三菜'!B21)</f>
        <v>224</v>
      </c>
      <c r="K4" s="547"/>
      <c r="L4" s="547"/>
      <c r="M4" s="548" t="s">
        <v>34</v>
      </c>
      <c r="N4" s="548"/>
      <c r="O4" s="549"/>
      <c r="P4" s="57" t="s">
        <v>20</v>
      </c>
      <c r="Q4" s="547" t="str">
        <f>TRIM('三菜'!B30)</f>
        <v>224</v>
      </c>
      <c r="R4" s="547"/>
      <c r="S4" s="547"/>
      <c r="T4" s="548" t="s">
        <v>34</v>
      </c>
      <c r="U4" s="548"/>
      <c r="V4" s="549"/>
      <c r="W4" s="57" t="s">
        <v>20</v>
      </c>
      <c r="X4" s="547" t="str">
        <f>TRIM('三菜'!B39)</f>
        <v>224</v>
      </c>
      <c r="Y4" s="547"/>
      <c r="Z4" s="547"/>
      <c r="AA4" s="548" t="s">
        <v>34</v>
      </c>
      <c r="AB4" s="548"/>
      <c r="AC4" s="549"/>
      <c r="AD4" s="57" t="s">
        <v>20</v>
      </c>
      <c r="AE4" s="547" t="str">
        <f>TRIM('三菜'!B48)</f>
        <v>224</v>
      </c>
      <c r="AF4" s="547"/>
      <c r="AG4" s="547"/>
      <c r="AH4" s="548" t="s">
        <v>34</v>
      </c>
      <c r="AI4" s="548"/>
      <c r="AJ4" s="549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1"/>
      <c r="B5" s="58" t="s">
        <v>35</v>
      </c>
      <c r="C5" s="552" t="str">
        <f>TRIM('三菜'!D4)</f>
        <v>白米飯</v>
      </c>
      <c r="D5" s="552"/>
      <c r="E5" s="552"/>
      <c r="F5" s="552"/>
      <c r="G5" s="552"/>
      <c r="H5" s="553"/>
      <c r="I5" s="62" t="s">
        <v>35</v>
      </c>
      <c r="J5" s="550" t="str">
        <f>TRIM('三菜'!D13)</f>
        <v>五穀飯</v>
      </c>
      <c r="K5" s="550"/>
      <c r="L5" s="550"/>
      <c r="M5" s="550"/>
      <c r="N5" s="550"/>
      <c r="O5" s="551"/>
      <c r="P5" s="58" t="s">
        <v>35</v>
      </c>
      <c r="Q5" s="550" t="str">
        <f>TRIM('三菜'!D22)</f>
        <v>白米飯</v>
      </c>
      <c r="R5" s="550"/>
      <c r="S5" s="550"/>
      <c r="T5" s="550"/>
      <c r="U5" s="550"/>
      <c r="V5" s="551"/>
      <c r="W5" s="58" t="s">
        <v>35</v>
      </c>
      <c r="X5" s="550" t="str">
        <f>TRIM('三菜'!D31)</f>
        <v>白米飯</v>
      </c>
      <c r="Y5" s="550"/>
      <c r="Z5" s="550"/>
      <c r="AA5" s="550"/>
      <c r="AB5" s="550"/>
      <c r="AC5" s="551"/>
      <c r="AD5" s="58" t="s">
        <v>35</v>
      </c>
      <c r="AE5" s="550" t="str">
        <f>TRIM('三菜'!D40)</f>
        <v>白米飯</v>
      </c>
      <c r="AF5" s="550"/>
      <c r="AG5" s="550"/>
      <c r="AH5" s="550"/>
      <c r="AI5" s="550"/>
      <c r="AJ5" s="551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2"/>
      <c r="B6" s="52" t="s">
        <v>36</v>
      </c>
      <c r="C6" s="543" t="s">
        <v>37</v>
      </c>
      <c r="D6" s="544"/>
      <c r="E6" s="546"/>
      <c r="F6" s="543" t="s">
        <v>38</v>
      </c>
      <c r="G6" s="544"/>
      <c r="H6" s="545"/>
      <c r="I6" s="63" t="s">
        <v>36</v>
      </c>
      <c r="J6" s="543" t="s">
        <v>37</v>
      </c>
      <c r="K6" s="544"/>
      <c r="L6" s="546"/>
      <c r="M6" s="543" t="s">
        <v>38</v>
      </c>
      <c r="N6" s="544"/>
      <c r="O6" s="545"/>
      <c r="P6" s="59" t="s">
        <v>36</v>
      </c>
      <c r="Q6" s="543" t="s">
        <v>37</v>
      </c>
      <c r="R6" s="544"/>
      <c r="S6" s="546"/>
      <c r="T6" s="543" t="s">
        <v>38</v>
      </c>
      <c r="U6" s="544"/>
      <c r="V6" s="545"/>
      <c r="W6" s="59" t="s">
        <v>36</v>
      </c>
      <c r="X6" s="543" t="s">
        <v>37</v>
      </c>
      <c r="Y6" s="544"/>
      <c r="Z6" s="546"/>
      <c r="AA6" s="543" t="s">
        <v>38</v>
      </c>
      <c r="AB6" s="544"/>
      <c r="AC6" s="545"/>
      <c r="AD6" s="59" t="s">
        <v>36</v>
      </c>
      <c r="AE6" s="543" t="s">
        <v>37</v>
      </c>
      <c r="AF6" s="544"/>
      <c r="AG6" s="546"/>
      <c r="AH6" s="543" t="s">
        <v>38</v>
      </c>
      <c r="AI6" s="544"/>
      <c r="AJ6" s="54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7" t="s">
        <v>2</v>
      </c>
      <c r="B7" s="519" t="str">
        <f>TRIM('三菜'!E4)</f>
        <v>蘑菇雞丁</v>
      </c>
      <c r="C7" s="521" t="str">
        <f>'三菜'!E5</f>
        <v>雞(腿丁/CAS)</v>
      </c>
      <c r="D7" s="522"/>
      <c r="E7" s="523"/>
      <c r="F7" s="507">
        <f>'三菜'!F5</f>
        <v>21</v>
      </c>
      <c r="G7" s="507"/>
      <c r="H7" s="234" t="str">
        <f>'三菜'!G5</f>
        <v>Kg</v>
      </c>
      <c r="I7" s="511" t="str">
        <f>TRIM('三菜'!E13)</f>
        <v>日式豬肉井</v>
      </c>
      <c r="J7" s="537" t="str">
        <f>'三菜'!E14</f>
        <v>豬肉(片/溫體)</v>
      </c>
      <c r="K7" s="537"/>
      <c r="L7" s="537"/>
      <c r="M7" s="507">
        <f>'三菜'!F14</f>
        <v>18</v>
      </c>
      <c r="N7" s="507"/>
      <c r="O7" s="238" t="str">
        <f>'三菜'!G14</f>
        <v>Kg</v>
      </c>
      <c r="P7" s="519" t="str">
        <f>TRIM('三菜'!E22)</f>
        <v>廣東粥</v>
      </c>
      <c r="Q7" s="537" t="str">
        <f>'三菜'!E23</f>
        <v>皮蛋</v>
      </c>
      <c r="R7" s="537"/>
      <c r="S7" s="537"/>
      <c r="T7" s="507">
        <f>'三菜'!F23</f>
        <v>45</v>
      </c>
      <c r="U7" s="507"/>
      <c r="V7" s="238" t="str">
        <f>'三菜'!G23</f>
        <v>個</v>
      </c>
      <c r="W7" s="519" t="str">
        <f>TRIM('三菜'!E31)</f>
        <v>茄汁魚丁</v>
      </c>
      <c r="X7" s="537" t="str">
        <f>'三菜'!E32</f>
        <v>水鯊(魚丁)</v>
      </c>
      <c r="Y7" s="537"/>
      <c r="Z7" s="537"/>
      <c r="AA7" s="507">
        <f>'三菜'!F32</f>
        <v>21</v>
      </c>
      <c r="AB7" s="507"/>
      <c r="AC7" s="238" t="str">
        <f>'三菜'!G32</f>
        <v>Kg</v>
      </c>
      <c r="AD7" s="519" t="str">
        <f>TRIM('三菜'!E40)</f>
        <v>蘿蔔燒肉</v>
      </c>
      <c r="AE7" s="537" t="str">
        <f>'三菜'!E41</f>
        <v>豬肉(丁/五花)</v>
      </c>
      <c r="AF7" s="537"/>
      <c r="AG7" s="537"/>
      <c r="AH7" s="507">
        <f>'三菜'!F41</f>
        <v>16</v>
      </c>
      <c r="AI7" s="507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7"/>
      <c r="B8" s="512"/>
      <c r="C8" s="524" t="str">
        <f>'三菜'!E6</f>
        <v>鮑魚菇(中丁)</v>
      </c>
      <c r="D8" s="525"/>
      <c r="E8" s="526"/>
      <c r="F8" s="507">
        <f>'三菜'!F6</f>
        <v>6</v>
      </c>
      <c r="G8" s="507"/>
      <c r="H8" s="237" t="str">
        <f>'三菜'!G6</f>
        <v>Kg</v>
      </c>
      <c r="I8" s="512"/>
      <c r="J8" s="508" t="str">
        <f>'三菜'!E15</f>
        <v>洋蔥(絲)</v>
      </c>
      <c r="K8" s="508"/>
      <c r="L8" s="508"/>
      <c r="M8" s="507">
        <f>'三菜'!F15</f>
        <v>6</v>
      </c>
      <c r="N8" s="507"/>
      <c r="O8" s="238" t="str">
        <f>'三菜'!G15</f>
        <v>Kg</v>
      </c>
      <c r="P8" s="512"/>
      <c r="Q8" s="508" t="str">
        <f>'三菜'!E24</f>
        <v>鹹蛋</v>
      </c>
      <c r="R8" s="508"/>
      <c r="S8" s="508"/>
      <c r="T8" s="507">
        <f>'三菜'!F24</f>
        <v>30</v>
      </c>
      <c r="U8" s="507"/>
      <c r="V8" s="238" t="str">
        <f>'三菜'!G24</f>
        <v>個</v>
      </c>
      <c r="W8" s="512"/>
      <c r="X8" s="508" t="str">
        <f>'三菜'!E33</f>
        <v>洋蔥(中丁)</v>
      </c>
      <c r="Y8" s="508"/>
      <c r="Z8" s="508"/>
      <c r="AA8" s="507">
        <f>'三菜'!F33</f>
        <v>6</v>
      </c>
      <c r="AB8" s="507"/>
      <c r="AC8" s="238" t="str">
        <f>'三菜'!G33</f>
        <v>Kg</v>
      </c>
      <c r="AD8" s="512"/>
      <c r="AE8" s="508" t="str">
        <f>'三菜'!E42</f>
        <v>白蘿蔔(中丁)</v>
      </c>
      <c r="AF8" s="508"/>
      <c r="AG8" s="508"/>
      <c r="AH8" s="507">
        <f>'三菜'!F42</f>
        <v>7</v>
      </c>
      <c r="AI8" s="507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7"/>
      <c r="B9" s="512"/>
      <c r="C9" s="524">
        <f>'三菜'!E7</f>
        <v>0</v>
      </c>
      <c r="D9" s="525"/>
      <c r="E9" s="526"/>
      <c r="F9" s="507">
        <f>'三菜'!F7</f>
        <v>0</v>
      </c>
      <c r="G9" s="507"/>
      <c r="H9" s="237">
        <f>'三菜'!G7</f>
        <v>0</v>
      </c>
      <c r="I9" s="512"/>
      <c r="J9" s="508" t="str">
        <f>'三菜'!E16</f>
        <v>青蔥(段)</v>
      </c>
      <c r="K9" s="508"/>
      <c r="L9" s="508"/>
      <c r="M9" s="507">
        <f>'三菜'!F16</f>
        <v>0.3</v>
      </c>
      <c r="N9" s="507"/>
      <c r="O9" s="238" t="str">
        <f>'三菜'!G16</f>
        <v>Kg</v>
      </c>
      <c r="P9" s="512"/>
      <c r="Q9" s="508" t="str">
        <f>'三菜'!E25</f>
        <v>高麗菜(絲)</v>
      </c>
      <c r="R9" s="508"/>
      <c r="S9" s="508"/>
      <c r="T9" s="507">
        <f>'三菜'!F25</f>
        <v>7</v>
      </c>
      <c r="U9" s="507"/>
      <c r="V9" s="238" t="str">
        <f>'三菜'!G25</f>
        <v>Kg</v>
      </c>
      <c r="W9" s="512"/>
      <c r="X9" s="508" t="str">
        <f>'三菜'!E34</f>
        <v>紅蘿蔔(片)</v>
      </c>
      <c r="Y9" s="508"/>
      <c r="Z9" s="508"/>
      <c r="AA9" s="507">
        <f>'三菜'!F34</f>
        <v>2</v>
      </c>
      <c r="AB9" s="507"/>
      <c r="AC9" s="238" t="str">
        <f>'三菜'!G34</f>
        <v>Kg</v>
      </c>
      <c r="AD9" s="512"/>
      <c r="AE9" s="508" t="str">
        <f>'三菜'!E43</f>
        <v>青蔥(珠)</v>
      </c>
      <c r="AF9" s="508"/>
      <c r="AG9" s="508"/>
      <c r="AH9" s="507">
        <f>'三菜'!F43</f>
        <v>0.3</v>
      </c>
      <c r="AI9" s="507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7"/>
      <c r="B10" s="512"/>
      <c r="C10" s="524">
        <f>'三菜'!E8</f>
        <v>0</v>
      </c>
      <c r="D10" s="525"/>
      <c r="E10" s="526"/>
      <c r="F10" s="507">
        <f>'三菜'!F8</f>
        <v>0</v>
      </c>
      <c r="G10" s="507"/>
      <c r="H10" s="237">
        <f>'三菜'!G8</f>
        <v>0</v>
      </c>
      <c r="I10" s="512"/>
      <c r="J10" s="508">
        <f>'三菜'!E17</f>
        <v>0</v>
      </c>
      <c r="K10" s="508"/>
      <c r="L10" s="508"/>
      <c r="M10" s="507">
        <f>'三菜'!F17</f>
        <v>0</v>
      </c>
      <c r="N10" s="507"/>
      <c r="O10" s="238">
        <f>'三菜'!G17</f>
        <v>0</v>
      </c>
      <c r="P10" s="512"/>
      <c r="Q10" s="508" t="str">
        <f>'三菜'!E26</f>
        <v>玉米(粒-CAS)</v>
      </c>
      <c r="R10" s="508"/>
      <c r="S10" s="508"/>
      <c r="T10" s="507">
        <f>'三菜'!F26</f>
        <v>3</v>
      </c>
      <c r="U10" s="507"/>
      <c r="V10" s="238" t="str">
        <f>'三菜'!G26</f>
        <v>Kg</v>
      </c>
      <c r="W10" s="512"/>
      <c r="X10" s="508" t="str">
        <f>'三菜'!E35</f>
        <v>木耳(切片)</v>
      </c>
      <c r="Y10" s="508"/>
      <c r="Z10" s="508"/>
      <c r="AA10" s="507">
        <f>'三菜'!F35</f>
        <v>1</v>
      </c>
      <c r="AB10" s="507"/>
      <c r="AC10" s="238" t="str">
        <f>'三菜'!G35</f>
        <v>Kg</v>
      </c>
      <c r="AD10" s="512"/>
      <c r="AE10" s="508">
        <f>'三菜'!E44</f>
        <v>0</v>
      </c>
      <c r="AF10" s="508"/>
      <c r="AG10" s="508"/>
      <c r="AH10" s="507">
        <f>'三菜'!F44</f>
        <v>0</v>
      </c>
      <c r="AI10" s="507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7"/>
      <c r="B11" s="512"/>
      <c r="C11" s="524">
        <f>'三菜'!E9</f>
        <v>0</v>
      </c>
      <c r="D11" s="525"/>
      <c r="E11" s="526"/>
      <c r="F11" s="507">
        <f>'三菜'!F9</f>
        <v>0</v>
      </c>
      <c r="G11" s="507"/>
      <c r="H11" s="237">
        <f>'三菜'!G9</f>
        <v>0</v>
      </c>
      <c r="I11" s="512"/>
      <c r="J11" s="508">
        <f>'三菜'!E18</f>
        <v>0</v>
      </c>
      <c r="K11" s="508"/>
      <c r="L11" s="508"/>
      <c r="M11" s="507">
        <f>'三菜'!F18</f>
        <v>0</v>
      </c>
      <c r="N11" s="507"/>
      <c r="O11" s="238">
        <f>'三菜'!G18</f>
        <v>0</v>
      </c>
      <c r="P11" s="512"/>
      <c r="Q11" s="508" t="str">
        <f>'三菜'!E27</f>
        <v>豬(絞肉-溫體)</v>
      </c>
      <c r="R11" s="508"/>
      <c r="S11" s="508"/>
      <c r="T11" s="507">
        <f>'三菜'!F27</f>
        <v>3</v>
      </c>
      <c r="U11" s="507"/>
      <c r="V11" s="238" t="str">
        <f>'三菜'!G27</f>
        <v>Kg</v>
      </c>
      <c r="W11" s="512"/>
      <c r="X11" s="508" t="str">
        <f>'三菜'!E36</f>
        <v>青蔥(段)</v>
      </c>
      <c r="Y11" s="508"/>
      <c r="Z11" s="508"/>
      <c r="AA11" s="507">
        <f>'三菜'!F36</f>
        <v>0.3</v>
      </c>
      <c r="AB11" s="507"/>
      <c r="AC11" s="238" t="str">
        <f>'三菜'!G36</f>
        <v>Kg</v>
      </c>
      <c r="AD11" s="512"/>
      <c r="AE11" s="508">
        <f>'三菜'!E45</f>
        <v>0</v>
      </c>
      <c r="AF11" s="508"/>
      <c r="AG11" s="508"/>
      <c r="AH11" s="507">
        <f>'三菜'!F45</f>
        <v>0</v>
      </c>
      <c r="AI11" s="507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7"/>
      <c r="B12" s="512"/>
      <c r="C12" s="524">
        <f>'三菜'!E10</f>
        <v>0</v>
      </c>
      <c r="D12" s="525"/>
      <c r="E12" s="526"/>
      <c r="F12" s="507">
        <f>'三菜'!F10</f>
        <v>0</v>
      </c>
      <c r="G12" s="507"/>
      <c r="H12" s="237">
        <f>'三菜'!G10</f>
        <v>0</v>
      </c>
      <c r="I12" s="512"/>
      <c r="J12" s="508">
        <f>'三菜'!E19</f>
        <v>0</v>
      </c>
      <c r="K12" s="508"/>
      <c r="L12" s="508"/>
      <c r="M12" s="507">
        <f>'三菜'!F19</f>
        <v>0</v>
      </c>
      <c r="N12" s="507"/>
      <c r="O12" s="238">
        <f>'三菜'!G19</f>
        <v>0</v>
      </c>
      <c r="P12" s="512"/>
      <c r="Q12" s="508" t="str">
        <f>'三菜'!E28</f>
        <v>洗選蛋(30粒)</v>
      </c>
      <c r="R12" s="508"/>
      <c r="S12" s="508"/>
      <c r="T12" s="507">
        <f>'三菜'!F28</f>
        <v>2</v>
      </c>
      <c r="U12" s="507"/>
      <c r="V12" s="238" t="str">
        <f>'三菜'!G28</f>
        <v>盤</v>
      </c>
      <c r="W12" s="512"/>
      <c r="X12" s="508">
        <f>'三菜'!E37</f>
        <v>0</v>
      </c>
      <c r="Y12" s="508"/>
      <c r="Z12" s="508"/>
      <c r="AA12" s="507">
        <f>'三菜'!F37</f>
        <v>0</v>
      </c>
      <c r="AB12" s="507"/>
      <c r="AC12" s="238">
        <f>'三菜'!G37</f>
        <v>0</v>
      </c>
      <c r="AD12" s="512"/>
      <c r="AE12" s="508">
        <f>'三菜'!E46</f>
        <v>0</v>
      </c>
      <c r="AF12" s="508"/>
      <c r="AG12" s="508"/>
      <c r="AH12" s="507">
        <f>'三菜'!F46</f>
        <v>0</v>
      </c>
      <c r="AI12" s="507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7"/>
      <c r="B13" s="512"/>
      <c r="C13" s="524">
        <f>'三菜'!E11</f>
        <v>0</v>
      </c>
      <c r="D13" s="525"/>
      <c r="E13" s="526"/>
      <c r="F13" s="507">
        <f>'三菜'!F11</f>
        <v>0</v>
      </c>
      <c r="G13" s="507"/>
      <c r="H13" s="237">
        <f>'三菜'!G11</f>
        <v>0</v>
      </c>
      <c r="I13" s="512"/>
      <c r="J13" s="508">
        <f>'三菜'!E20</f>
        <v>0</v>
      </c>
      <c r="K13" s="508"/>
      <c r="L13" s="508"/>
      <c r="M13" s="507">
        <f>'三菜'!F20</f>
        <v>0</v>
      </c>
      <c r="N13" s="507"/>
      <c r="O13" s="235">
        <f>'三菜'!G20</f>
        <v>0</v>
      </c>
      <c r="P13" s="512"/>
      <c r="Q13" s="508" t="str">
        <f>'三菜'!E29</f>
        <v>香菇(生鮮切絲)</v>
      </c>
      <c r="R13" s="508"/>
      <c r="S13" s="508"/>
      <c r="T13" s="507">
        <f>'三菜'!F29</f>
        <v>1</v>
      </c>
      <c r="U13" s="507"/>
      <c r="V13" s="238" t="str">
        <f>'三菜'!G29</f>
        <v>Kg</v>
      </c>
      <c r="W13" s="512"/>
      <c r="X13" s="508">
        <f>'三菜'!E38</f>
        <v>0</v>
      </c>
      <c r="Y13" s="508"/>
      <c r="Z13" s="508"/>
      <c r="AA13" s="507">
        <f>'三菜'!F38</f>
        <v>0</v>
      </c>
      <c r="AB13" s="507"/>
      <c r="AC13" s="238">
        <f>'三菜'!G38</f>
        <v>0</v>
      </c>
      <c r="AD13" s="512"/>
      <c r="AE13" s="508">
        <f>'三菜'!E47</f>
        <v>0</v>
      </c>
      <c r="AF13" s="508"/>
      <c r="AG13" s="508"/>
      <c r="AH13" s="507">
        <f>'三菜'!F47</f>
        <v>0</v>
      </c>
      <c r="AI13" s="507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8"/>
      <c r="B14" s="513"/>
      <c r="C14" s="554">
        <f>'三菜'!E12</f>
        <v>0</v>
      </c>
      <c r="D14" s="555"/>
      <c r="E14" s="556"/>
      <c r="F14" s="528">
        <f>'三菜'!F12</f>
        <v>0</v>
      </c>
      <c r="G14" s="528"/>
      <c r="H14" s="236">
        <f>'三菜'!G12</f>
        <v>0</v>
      </c>
      <c r="I14" s="514"/>
      <c r="J14" s="520">
        <f>'三菜'!E21</f>
        <v>0</v>
      </c>
      <c r="K14" s="520"/>
      <c r="L14" s="520"/>
      <c r="M14" s="528">
        <f>'三菜'!F21</f>
        <v>0</v>
      </c>
      <c r="N14" s="528"/>
      <c r="O14" s="224">
        <f>'三菜'!G21</f>
        <v>0</v>
      </c>
      <c r="P14" s="513"/>
      <c r="Q14" s="520" t="str">
        <f>'三菜'!E30</f>
        <v>青蔥(珠)</v>
      </c>
      <c r="R14" s="520"/>
      <c r="S14" s="520"/>
      <c r="T14" s="528">
        <f>'三菜'!F30</f>
        <v>0.2</v>
      </c>
      <c r="U14" s="528"/>
      <c r="V14" s="224" t="str">
        <f>'三菜'!G30</f>
        <v>Kg</v>
      </c>
      <c r="W14" s="514"/>
      <c r="X14" s="520">
        <f>'三菜'!E39</f>
        <v>0</v>
      </c>
      <c r="Y14" s="520"/>
      <c r="Z14" s="520"/>
      <c r="AA14" s="528">
        <f>'三菜'!F39</f>
        <v>0</v>
      </c>
      <c r="AB14" s="528"/>
      <c r="AC14" s="224">
        <f>'三菜'!G39</f>
        <v>0</v>
      </c>
      <c r="AD14" s="514"/>
      <c r="AE14" s="520">
        <f>'三菜'!E48</f>
        <v>0</v>
      </c>
      <c r="AF14" s="520"/>
      <c r="AG14" s="520"/>
      <c r="AH14" s="528">
        <f>'三菜'!F48</f>
        <v>0</v>
      </c>
      <c r="AI14" s="528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7" t="s">
        <v>30</v>
      </c>
      <c r="B15" s="511" t="str">
        <f>'三菜'!H4</f>
        <v>高麗什錦</v>
      </c>
      <c r="C15" s="537" t="str">
        <f>'三菜'!H5</f>
        <v>高麗菜(片)</v>
      </c>
      <c r="D15" s="537"/>
      <c r="E15" s="537"/>
      <c r="F15" s="507">
        <f>'三菜'!I5</f>
        <v>16</v>
      </c>
      <c r="G15" s="507"/>
      <c r="H15" s="238" t="str">
        <f>'三菜'!J5</f>
        <v>Kg</v>
      </c>
      <c r="I15" s="519" t="str">
        <f>'三菜'!H13</f>
        <v>五彩魷魚圈</v>
      </c>
      <c r="J15" s="532" t="str">
        <f>'三菜'!H14</f>
        <v>洋蔥(片)</v>
      </c>
      <c r="K15" s="532"/>
      <c r="L15" s="532"/>
      <c r="M15" s="507">
        <f>'三菜'!I14</f>
        <v>7</v>
      </c>
      <c r="N15" s="507"/>
      <c r="O15" s="238" t="str">
        <f>'三菜'!J14</f>
        <v>Kg</v>
      </c>
      <c r="P15" s="511" t="str">
        <f>'三菜'!H22</f>
        <v>綜合滷味</v>
      </c>
      <c r="Q15" s="532" t="str">
        <f>'三菜'!H23</f>
        <v>白蘿蔔(中丁)</v>
      </c>
      <c r="R15" s="532"/>
      <c r="S15" s="532"/>
      <c r="T15" s="507">
        <f>'三菜'!I23</f>
        <v>4</v>
      </c>
      <c r="U15" s="507"/>
      <c r="V15" s="238" t="str">
        <f>'三菜'!J23</f>
        <v>Kg</v>
      </c>
      <c r="W15" s="511" t="str">
        <f>'三菜'!H31</f>
        <v>辣炒海帶根</v>
      </c>
      <c r="X15" s="532" t="str">
        <f>'三菜'!H32</f>
        <v>海帶(根)</v>
      </c>
      <c r="Y15" s="532"/>
      <c r="Z15" s="532"/>
      <c r="AA15" s="507">
        <f>'三菜'!I32</f>
        <v>12</v>
      </c>
      <c r="AB15" s="507"/>
      <c r="AC15" s="238" t="str">
        <f>'三菜'!J32</f>
        <v>Kg</v>
      </c>
      <c r="AD15" s="511" t="str">
        <f>'三菜'!H40</f>
        <v>番茄蛋豆腐</v>
      </c>
      <c r="AE15" s="532" t="str">
        <f>'三菜'!H41</f>
        <v>番茄(切丁)</v>
      </c>
      <c r="AF15" s="532"/>
      <c r="AG15" s="532"/>
      <c r="AH15" s="507">
        <f>'三菜'!I41</f>
        <v>10</v>
      </c>
      <c r="AI15" s="507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7"/>
      <c r="B16" s="512"/>
      <c r="C16" s="508" t="str">
        <f>'三菜'!H6</f>
        <v>培根(切)</v>
      </c>
      <c r="D16" s="508"/>
      <c r="E16" s="508"/>
      <c r="F16" s="507">
        <f>'三菜'!I6</f>
        <v>2</v>
      </c>
      <c r="G16" s="507"/>
      <c r="H16" s="238" t="str">
        <f>'三菜'!J6</f>
        <v>Kg</v>
      </c>
      <c r="I16" s="512"/>
      <c r="J16" s="532" t="str">
        <f>'三菜'!H15</f>
        <v>白魷魚圈</v>
      </c>
      <c r="K16" s="532"/>
      <c r="L16" s="532"/>
      <c r="M16" s="507">
        <f>'三菜'!I15</f>
        <v>3</v>
      </c>
      <c r="N16" s="507"/>
      <c r="O16" s="238" t="str">
        <f>'三菜'!J15</f>
        <v>Kg</v>
      </c>
      <c r="P16" s="512"/>
      <c r="Q16" s="532" t="str">
        <f>'三菜'!H24</f>
        <v>杏鮑菇(中丁)</v>
      </c>
      <c r="R16" s="532"/>
      <c r="S16" s="532"/>
      <c r="T16" s="507">
        <f>'三菜'!I24</f>
        <v>3</v>
      </c>
      <c r="U16" s="507"/>
      <c r="V16" s="238" t="str">
        <f>'三菜'!J24</f>
        <v>Kg</v>
      </c>
      <c r="W16" s="512"/>
      <c r="X16" s="532" t="str">
        <f>'三菜'!H33</f>
        <v>豬肉(絲)</v>
      </c>
      <c r="Y16" s="532"/>
      <c r="Z16" s="532"/>
      <c r="AA16" s="507">
        <f>'三菜'!I33</f>
        <v>3</v>
      </c>
      <c r="AB16" s="507"/>
      <c r="AC16" s="238" t="str">
        <f>'三菜'!J33</f>
        <v>Kg</v>
      </c>
      <c r="AD16" s="512"/>
      <c r="AE16" s="532" t="str">
        <f>'三菜'!H42</f>
        <v>洗選蛋(30粒)</v>
      </c>
      <c r="AF16" s="532"/>
      <c r="AG16" s="532"/>
      <c r="AH16" s="507">
        <f>'三菜'!I42</f>
        <v>3</v>
      </c>
      <c r="AI16" s="507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7"/>
      <c r="B17" s="512"/>
      <c r="C17" s="508" t="str">
        <f>'三菜'!H7</f>
        <v>紅蘿蔔(片)</v>
      </c>
      <c r="D17" s="508"/>
      <c r="E17" s="508"/>
      <c r="F17" s="507">
        <f>'三菜'!I7</f>
        <v>1</v>
      </c>
      <c r="G17" s="507"/>
      <c r="H17" s="238" t="str">
        <f>'三菜'!J7</f>
        <v>Kg</v>
      </c>
      <c r="I17" s="512"/>
      <c r="J17" s="532" t="str">
        <f>'三菜'!H16</f>
        <v>青椒(片)</v>
      </c>
      <c r="K17" s="532"/>
      <c r="L17" s="532"/>
      <c r="M17" s="507">
        <f>'三菜'!I16</f>
        <v>3</v>
      </c>
      <c r="N17" s="507"/>
      <c r="O17" s="238" t="str">
        <f>'三菜'!J16</f>
        <v>Kg</v>
      </c>
      <c r="P17" s="512"/>
      <c r="Q17" s="532" t="str">
        <f>'三菜'!H25</f>
        <v>黑輪(切片)</v>
      </c>
      <c r="R17" s="532"/>
      <c r="S17" s="532"/>
      <c r="T17" s="507">
        <f>'三菜'!I25</f>
        <v>3</v>
      </c>
      <c r="U17" s="507"/>
      <c r="V17" s="238" t="str">
        <f>'三菜'!J25</f>
        <v>Kg</v>
      </c>
      <c r="W17" s="512"/>
      <c r="X17" s="532" t="str">
        <f>'三菜'!H34</f>
        <v>青蔥(段)</v>
      </c>
      <c r="Y17" s="532"/>
      <c r="Z17" s="532"/>
      <c r="AA17" s="507">
        <f>'三菜'!I34</f>
        <v>0.2</v>
      </c>
      <c r="AB17" s="507"/>
      <c r="AC17" s="238" t="str">
        <f>'三菜'!J34</f>
        <v>Kg</v>
      </c>
      <c r="AD17" s="512"/>
      <c r="AE17" s="532" t="str">
        <f>'三菜'!H43</f>
        <v>豆腐(盤-4.5K/非)</v>
      </c>
      <c r="AF17" s="532"/>
      <c r="AG17" s="532"/>
      <c r="AH17" s="507">
        <f>'三菜'!I43</f>
        <v>1</v>
      </c>
      <c r="AI17" s="507"/>
      <c r="AJ17" s="239" t="str">
        <f>'三菜'!J43</f>
        <v>板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7"/>
      <c r="B18" s="512"/>
      <c r="C18" s="508" t="str">
        <f>'三菜'!H8</f>
        <v>蒜(切碎)</v>
      </c>
      <c r="D18" s="508"/>
      <c r="E18" s="508"/>
      <c r="F18" s="507">
        <f>'三菜'!I8</f>
        <v>0.2</v>
      </c>
      <c r="G18" s="507"/>
      <c r="H18" s="238" t="str">
        <f>'三菜'!J8</f>
        <v>Kg</v>
      </c>
      <c r="I18" s="512"/>
      <c r="J18" s="532" t="str">
        <f>'三菜'!H17</f>
        <v>彩椒(片)</v>
      </c>
      <c r="K18" s="532"/>
      <c r="L18" s="532"/>
      <c r="M18" s="507">
        <f>'三菜'!I17</f>
        <v>3</v>
      </c>
      <c r="N18" s="507"/>
      <c r="O18" s="238" t="str">
        <f>'三菜'!J17</f>
        <v>Kg</v>
      </c>
      <c r="P18" s="512"/>
      <c r="Q18" s="532" t="str">
        <f>'三菜'!H26</f>
        <v>豬肉(丁/五花)</v>
      </c>
      <c r="R18" s="532"/>
      <c r="S18" s="532"/>
      <c r="T18" s="507">
        <f>'三菜'!I26</f>
        <v>3</v>
      </c>
      <c r="U18" s="507"/>
      <c r="V18" s="238" t="str">
        <f>'三菜'!J26</f>
        <v>Kg</v>
      </c>
      <c r="W18" s="512"/>
      <c r="X18" s="532" t="str">
        <f>'三菜'!H35</f>
        <v>辣椒</v>
      </c>
      <c r="Y18" s="532"/>
      <c r="Z18" s="532"/>
      <c r="AA18" s="507">
        <f>'三菜'!I35</f>
        <v>0.1</v>
      </c>
      <c r="AB18" s="507"/>
      <c r="AC18" s="238" t="str">
        <f>'三菜'!J35</f>
        <v>Kg</v>
      </c>
      <c r="AD18" s="512"/>
      <c r="AE18" s="532" t="str">
        <f>'三菜'!H44</f>
        <v>青蔥(段)</v>
      </c>
      <c r="AF18" s="532"/>
      <c r="AG18" s="532"/>
      <c r="AH18" s="507">
        <f>'三菜'!I44</f>
        <v>0.2</v>
      </c>
      <c r="AI18" s="507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7"/>
      <c r="B19" s="512"/>
      <c r="C19" s="508">
        <f>'三菜'!H9</f>
        <v>0</v>
      </c>
      <c r="D19" s="508"/>
      <c r="E19" s="508"/>
      <c r="F19" s="507">
        <f>'三菜'!I9</f>
        <v>0</v>
      </c>
      <c r="G19" s="507"/>
      <c r="H19" s="238">
        <f>'三菜'!J9</f>
        <v>0</v>
      </c>
      <c r="I19" s="512"/>
      <c r="J19" s="532" t="str">
        <f>'三菜'!H18</f>
        <v>木耳(切片)</v>
      </c>
      <c r="K19" s="532"/>
      <c r="L19" s="532"/>
      <c r="M19" s="507">
        <f>'三菜'!I18</f>
        <v>1</v>
      </c>
      <c r="N19" s="507"/>
      <c r="O19" s="238" t="str">
        <f>'三菜'!J18</f>
        <v>Kg</v>
      </c>
      <c r="P19" s="512"/>
      <c r="Q19" s="532" t="str">
        <f>'三菜'!H27</f>
        <v>紅蘿蔔(中丁)</v>
      </c>
      <c r="R19" s="532"/>
      <c r="S19" s="532"/>
      <c r="T19" s="507">
        <f>'三菜'!I27</f>
        <v>2</v>
      </c>
      <c r="U19" s="507"/>
      <c r="V19" s="238" t="str">
        <f>'三菜'!J27</f>
        <v>Kg</v>
      </c>
      <c r="W19" s="512"/>
      <c r="X19" s="532">
        <f>'三菜'!H36</f>
        <v>0</v>
      </c>
      <c r="Y19" s="532"/>
      <c r="Z19" s="532"/>
      <c r="AA19" s="507">
        <f>'三菜'!I36</f>
        <v>0</v>
      </c>
      <c r="AB19" s="507"/>
      <c r="AC19" s="238">
        <f>'三菜'!J36</f>
        <v>0</v>
      </c>
      <c r="AD19" s="512"/>
      <c r="AE19" s="532">
        <f>'三菜'!H45</f>
        <v>0</v>
      </c>
      <c r="AF19" s="532"/>
      <c r="AG19" s="532"/>
      <c r="AH19" s="507">
        <f>'三菜'!I45</f>
        <v>0</v>
      </c>
      <c r="AI19" s="507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7"/>
      <c r="B20" s="512"/>
      <c r="C20" s="508">
        <f>'三菜'!H10</f>
        <v>0</v>
      </c>
      <c r="D20" s="508"/>
      <c r="E20" s="508"/>
      <c r="F20" s="507">
        <f>'三菜'!I10</f>
        <v>0</v>
      </c>
      <c r="G20" s="507"/>
      <c r="H20" s="238">
        <f>'三菜'!J10</f>
        <v>0</v>
      </c>
      <c r="I20" s="512"/>
      <c r="J20" s="532" t="str">
        <f>'三菜'!H19</f>
        <v>蒜(切碎)</v>
      </c>
      <c r="K20" s="532"/>
      <c r="L20" s="532"/>
      <c r="M20" s="507">
        <f>'三菜'!I19</f>
        <v>0.3</v>
      </c>
      <c r="N20" s="507"/>
      <c r="O20" s="238" t="str">
        <f>'三菜'!J19</f>
        <v>Kg</v>
      </c>
      <c r="P20" s="512"/>
      <c r="Q20" s="532">
        <f>'三菜'!H28</f>
        <v>0</v>
      </c>
      <c r="R20" s="532"/>
      <c r="S20" s="532"/>
      <c r="T20" s="507">
        <f>'三菜'!I28</f>
        <v>0</v>
      </c>
      <c r="U20" s="507"/>
      <c r="V20" s="238">
        <f>'三菜'!J28</f>
        <v>0</v>
      </c>
      <c r="W20" s="512"/>
      <c r="X20" s="532">
        <f>'三菜'!H37</f>
        <v>0</v>
      </c>
      <c r="Y20" s="532"/>
      <c r="Z20" s="532"/>
      <c r="AA20" s="507">
        <f>'三菜'!I37</f>
        <v>0</v>
      </c>
      <c r="AB20" s="507"/>
      <c r="AC20" s="238">
        <f>'三菜'!J37</f>
        <v>0</v>
      </c>
      <c r="AD20" s="512"/>
      <c r="AE20" s="532">
        <f>'三菜'!H46</f>
        <v>0</v>
      </c>
      <c r="AF20" s="532"/>
      <c r="AG20" s="532"/>
      <c r="AH20" s="507">
        <f>'三菜'!I46</f>
        <v>0</v>
      </c>
      <c r="AI20" s="507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7"/>
      <c r="B21" s="512"/>
      <c r="C21" s="508">
        <f>'三菜'!H11</f>
        <v>0</v>
      </c>
      <c r="D21" s="508"/>
      <c r="E21" s="508"/>
      <c r="F21" s="507">
        <f>'三菜'!I11</f>
        <v>0</v>
      </c>
      <c r="G21" s="507"/>
      <c r="H21" s="238">
        <f>'三菜'!J11</f>
        <v>0</v>
      </c>
      <c r="I21" s="512"/>
      <c r="J21" s="532">
        <f>'三菜'!H20</f>
        <v>0</v>
      </c>
      <c r="K21" s="532"/>
      <c r="L21" s="532"/>
      <c r="M21" s="507">
        <f>'三菜'!I20</f>
        <v>0</v>
      </c>
      <c r="N21" s="507"/>
      <c r="O21" s="238">
        <f>'三菜'!J20</f>
        <v>0</v>
      </c>
      <c r="P21" s="512"/>
      <c r="Q21" s="532">
        <f>'三菜'!H29</f>
        <v>0</v>
      </c>
      <c r="R21" s="532"/>
      <c r="S21" s="532"/>
      <c r="T21" s="507">
        <f>'三菜'!I29</f>
        <v>0</v>
      </c>
      <c r="U21" s="507"/>
      <c r="V21" s="238">
        <f>'三菜'!J29</f>
        <v>0</v>
      </c>
      <c r="W21" s="512"/>
      <c r="X21" s="532">
        <f>'三菜'!H38</f>
        <v>0</v>
      </c>
      <c r="Y21" s="532"/>
      <c r="Z21" s="532"/>
      <c r="AA21" s="507">
        <f>'三菜'!I38</f>
        <v>0</v>
      </c>
      <c r="AB21" s="507"/>
      <c r="AC21" s="238">
        <f>'三菜'!J38</f>
        <v>0</v>
      </c>
      <c r="AD21" s="512"/>
      <c r="AE21" s="532">
        <f>'三菜'!H47</f>
        <v>0</v>
      </c>
      <c r="AF21" s="532"/>
      <c r="AG21" s="532"/>
      <c r="AH21" s="507">
        <f>'三菜'!I47</f>
        <v>0</v>
      </c>
      <c r="AI21" s="507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8"/>
      <c r="B22" s="514"/>
      <c r="C22" s="520">
        <f>'三菜'!H12</f>
        <v>0</v>
      </c>
      <c r="D22" s="520"/>
      <c r="E22" s="520"/>
      <c r="F22" s="528">
        <f>'三菜'!I12</f>
        <v>0</v>
      </c>
      <c r="G22" s="528"/>
      <c r="H22" s="224">
        <f>'三菜'!J12</f>
        <v>0</v>
      </c>
      <c r="I22" s="513"/>
      <c r="J22" s="520">
        <f>'三菜'!H21</f>
        <v>0</v>
      </c>
      <c r="K22" s="520"/>
      <c r="L22" s="520"/>
      <c r="M22" s="528">
        <f>'三菜'!I21</f>
        <v>0</v>
      </c>
      <c r="N22" s="528"/>
      <c r="O22" s="224">
        <f>'三菜'!J21</f>
        <v>0</v>
      </c>
      <c r="P22" s="514"/>
      <c r="Q22" s="520">
        <f>'三菜'!H30</f>
        <v>0</v>
      </c>
      <c r="R22" s="520"/>
      <c r="S22" s="520"/>
      <c r="T22" s="528">
        <f>'三菜'!I30</f>
        <v>0</v>
      </c>
      <c r="U22" s="528"/>
      <c r="V22" s="224">
        <f>'三菜'!J30</f>
        <v>0</v>
      </c>
      <c r="W22" s="514"/>
      <c r="X22" s="520">
        <f>'三菜'!H39</f>
        <v>0</v>
      </c>
      <c r="Y22" s="520"/>
      <c r="Z22" s="520"/>
      <c r="AA22" s="528">
        <f>'三菜'!I39</f>
        <v>0</v>
      </c>
      <c r="AB22" s="528"/>
      <c r="AC22" s="224">
        <f>'三菜'!J39</f>
        <v>0</v>
      </c>
      <c r="AD22" s="514"/>
      <c r="AE22" s="520">
        <f>'三菜'!H48</f>
        <v>0</v>
      </c>
      <c r="AF22" s="520"/>
      <c r="AG22" s="520"/>
      <c r="AH22" s="528">
        <f>'三菜'!I48</f>
        <v>0</v>
      </c>
      <c r="AI22" s="528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7" t="s">
        <v>31</v>
      </c>
      <c r="B23" s="511" t="str">
        <f>TRIM('三菜'!K4)</f>
        <v>蒜炒油菜</v>
      </c>
      <c r="C23" s="532" t="str">
        <f>'三菜'!K5</f>
        <v>油菜(切段)</v>
      </c>
      <c r="D23" s="532"/>
      <c r="E23" s="532"/>
      <c r="F23" s="507">
        <f>'三菜'!L5</f>
        <v>17</v>
      </c>
      <c r="G23" s="507"/>
      <c r="H23" s="238" t="str">
        <f>'三菜'!M5</f>
        <v>Kg</v>
      </c>
      <c r="I23" s="511" t="str">
        <f>TRIM('三菜'!K13)</f>
        <v>蒜香菠菜</v>
      </c>
      <c r="J23" s="532" t="str">
        <f>'三菜'!K14</f>
        <v>菠菜(切段)</v>
      </c>
      <c r="K23" s="532"/>
      <c r="L23" s="532"/>
      <c r="M23" s="507">
        <f>'三菜'!L14</f>
        <v>17</v>
      </c>
      <c r="N23" s="507"/>
      <c r="O23" s="238" t="str">
        <f>'三菜'!M14</f>
        <v>Kg</v>
      </c>
      <c r="P23" s="511">
        <f>TRIM('三菜'!K22)</f>
      </c>
      <c r="Q23" s="532">
        <f>'三菜'!K23</f>
        <v>0</v>
      </c>
      <c r="R23" s="532"/>
      <c r="S23" s="532"/>
      <c r="T23" s="507">
        <f>'三菜'!L23</f>
        <v>0</v>
      </c>
      <c r="U23" s="507"/>
      <c r="V23" s="238">
        <f>'三菜'!M23</f>
        <v>0</v>
      </c>
      <c r="W23" s="511" t="str">
        <f>TRIM('三菜'!K31)</f>
        <v>蒜香白菜</v>
      </c>
      <c r="X23" s="532" t="str">
        <f>'三菜'!K32</f>
        <v>大白菜(切片)</v>
      </c>
      <c r="Y23" s="532"/>
      <c r="Z23" s="532"/>
      <c r="AA23" s="507">
        <f>'三菜'!L32</f>
        <v>17</v>
      </c>
      <c r="AB23" s="507"/>
      <c r="AC23" s="238" t="str">
        <f>'三菜'!M32</f>
        <v>Kg</v>
      </c>
      <c r="AD23" s="511" t="str">
        <f>TRIM('三菜'!K40)</f>
        <v>炒青江菜</v>
      </c>
      <c r="AE23" s="532" t="str">
        <f>'三菜'!K41</f>
        <v>青江菜(切段)</v>
      </c>
      <c r="AF23" s="532"/>
      <c r="AG23" s="532"/>
      <c r="AH23" s="507">
        <f>'三菜'!L41</f>
        <v>17</v>
      </c>
      <c r="AI23" s="507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7"/>
      <c r="B24" s="512"/>
      <c r="C24" s="508" t="str">
        <f>'三菜'!K6</f>
        <v>蒜(切碎)</v>
      </c>
      <c r="D24" s="508"/>
      <c r="E24" s="508"/>
      <c r="F24" s="507">
        <f>'三菜'!L6</f>
        <v>0.3</v>
      </c>
      <c r="G24" s="507"/>
      <c r="H24" s="238" t="str">
        <f>'三菜'!M6</f>
        <v>Kg</v>
      </c>
      <c r="I24" s="512"/>
      <c r="J24" s="508" t="str">
        <f>'三菜'!K15</f>
        <v>蒜(切碎)</v>
      </c>
      <c r="K24" s="508"/>
      <c r="L24" s="508"/>
      <c r="M24" s="507">
        <f>'三菜'!L15</f>
        <v>0.3</v>
      </c>
      <c r="N24" s="507"/>
      <c r="O24" s="238" t="str">
        <f>'三菜'!M15</f>
        <v>Kg</v>
      </c>
      <c r="P24" s="512"/>
      <c r="Q24" s="508">
        <f>'三菜'!K24</f>
        <v>0</v>
      </c>
      <c r="R24" s="508"/>
      <c r="S24" s="508"/>
      <c r="T24" s="507">
        <f>'三菜'!L24</f>
        <v>0</v>
      </c>
      <c r="U24" s="507"/>
      <c r="V24" s="238">
        <f>'三菜'!M24</f>
        <v>0</v>
      </c>
      <c r="W24" s="512"/>
      <c r="X24" s="508" t="str">
        <f>'三菜'!K33</f>
        <v>木耳(絲濕)</v>
      </c>
      <c r="Y24" s="508"/>
      <c r="Z24" s="508"/>
      <c r="AA24" s="507">
        <f>'三菜'!L33</f>
        <v>1</v>
      </c>
      <c r="AB24" s="507"/>
      <c r="AC24" s="238" t="str">
        <f>'三菜'!M33</f>
        <v>Kg</v>
      </c>
      <c r="AD24" s="512"/>
      <c r="AE24" s="508" t="str">
        <f>'三菜'!K42</f>
        <v>蒜(切碎)</v>
      </c>
      <c r="AF24" s="508"/>
      <c r="AG24" s="508"/>
      <c r="AH24" s="507">
        <f>'三菜'!L42</f>
        <v>0.3</v>
      </c>
      <c r="AI24" s="507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7"/>
      <c r="B25" s="512"/>
      <c r="C25" s="508">
        <f>'三菜'!K7</f>
        <v>0</v>
      </c>
      <c r="D25" s="508"/>
      <c r="E25" s="508"/>
      <c r="F25" s="507">
        <f>'三菜'!L7</f>
        <v>0</v>
      </c>
      <c r="G25" s="507"/>
      <c r="H25" s="238">
        <f>'三菜'!M7</f>
        <v>0</v>
      </c>
      <c r="I25" s="512"/>
      <c r="J25" s="508">
        <f>'三菜'!K16</f>
        <v>0</v>
      </c>
      <c r="K25" s="508"/>
      <c r="L25" s="508"/>
      <c r="M25" s="507">
        <f>'三菜'!L16</f>
        <v>0</v>
      </c>
      <c r="N25" s="507"/>
      <c r="O25" s="238">
        <f>'三菜'!M16</f>
        <v>0</v>
      </c>
      <c r="P25" s="512"/>
      <c r="Q25" s="508">
        <f>'三菜'!K25</f>
        <v>0</v>
      </c>
      <c r="R25" s="508"/>
      <c r="S25" s="508"/>
      <c r="T25" s="507">
        <f>'三菜'!L25</f>
        <v>0</v>
      </c>
      <c r="U25" s="507"/>
      <c r="V25" s="238">
        <f>'三菜'!M25</f>
        <v>0</v>
      </c>
      <c r="W25" s="512"/>
      <c r="X25" s="508" t="str">
        <f>'三菜'!K34</f>
        <v>紅蘿蔔(片)</v>
      </c>
      <c r="Y25" s="508"/>
      <c r="Z25" s="508"/>
      <c r="AA25" s="507">
        <f>'三菜'!L34</f>
        <v>1</v>
      </c>
      <c r="AB25" s="507"/>
      <c r="AC25" s="238" t="str">
        <f>'三菜'!M34</f>
        <v>Kg</v>
      </c>
      <c r="AD25" s="512"/>
      <c r="AE25" s="508">
        <f>'三菜'!K43</f>
        <v>0</v>
      </c>
      <c r="AF25" s="508"/>
      <c r="AG25" s="508"/>
      <c r="AH25" s="507">
        <f>'三菜'!L43</f>
        <v>0</v>
      </c>
      <c r="AI25" s="507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7"/>
      <c r="B26" s="512"/>
      <c r="C26" s="508">
        <f>'三菜'!K8</f>
        <v>0</v>
      </c>
      <c r="D26" s="508"/>
      <c r="E26" s="508"/>
      <c r="F26" s="507">
        <f>'三菜'!L8</f>
        <v>0</v>
      </c>
      <c r="G26" s="507"/>
      <c r="H26" s="238">
        <f>'三菜'!M8</f>
        <v>0</v>
      </c>
      <c r="I26" s="512"/>
      <c r="J26" s="508">
        <f>'三菜'!K17</f>
        <v>0</v>
      </c>
      <c r="K26" s="508"/>
      <c r="L26" s="508"/>
      <c r="M26" s="507">
        <f>'三菜'!L17</f>
        <v>0</v>
      </c>
      <c r="N26" s="507"/>
      <c r="O26" s="238">
        <f>'三菜'!M17</f>
        <v>0</v>
      </c>
      <c r="P26" s="512"/>
      <c r="Q26" s="508">
        <f>'三菜'!K26</f>
        <v>0</v>
      </c>
      <c r="R26" s="508"/>
      <c r="S26" s="508"/>
      <c r="T26" s="507">
        <f>'三菜'!L26</f>
        <v>0</v>
      </c>
      <c r="U26" s="507"/>
      <c r="V26" s="238">
        <f>'三菜'!M26</f>
        <v>0</v>
      </c>
      <c r="W26" s="512"/>
      <c r="X26" s="508" t="str">
        <f>'三菜'!K35</f>
        <v>蒜(切碎)</v>
      </c>
      <c r="Y26" s="508"/>
      <c r="Z26" s="508"/>
      <c r="AA26" s="507">
        <f>'三菜'!L35</f>
        <v>0.3</v>
      </c>
      <c r="AB26" s="507"/>
      <c r="AC26" s="238" t="str">
        <f>'三菜'!M35</f>
        <v>Kg</v>
      </c>
      <c r="AD26" s="512"/>
      <c r="AE26" s="508">
        <f>'三菜'!K44</f>
        <v>0</v>
      </c>
      <c r="AF26" s="508"/>
      <c r="AG26" s="508"/>
      <c r="AH26" s="507">
        <f>'三菜'!L44</f>
        <v>0</v>
      </c>
      <c r="AI26" s="507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7"/>
      <c r="B27" s="512"/>
      <c r="C27" s="508">
        <f>'三菜'!K9</f>
        <v>0</v>
      </c>
      <c r="D27" s="508"/>
      <c r="E27" s="508"/>
      <c r="F27" s="507">
        <f>'三菜'!L9</f>
        <v>0</v>
      </c>
      <c r="G27" s="507"/>
      <c r="H27" s="238">
        <f>'三菜'!M9</f>
        <v>0</v>
      </c>
      <c r="I27" s="512"/>
      <c r="J27" s="508">
        <f>'三菜'!K18</f>
        <v>0</v>
      </c>
      <c r="K27" s="508"/>
      <c r="L27" s="508"/>
      <c r="M27" s="507">
        <f>'三菜'!L18</f>
        <v>0</v>
      </c>
      <c r="N27" s="507"/>
      <c r="O27" s="238">
        <f>'三菜'!M18</f>
        <v>0</v>
      </c>
      <c r="P27" s="512"/>
      <c r="Q27" s="508">
        <f>'三菜'!K27</f>
        <v>0</v>
      </c>
      <c r="R27" s="508"/>
      <c r="S27" s="508"/>
      <c r="T27" s="507">
        <f>'三菜'!L27</f>
        <v>0</v>
      </c>
      <c r="U27" s="507"/>
      <c r="V27" s="238">
        <f>'三菜'!M27</f>
        <v>0</v>
      </c>
      <c r="W27" s="512"/>
      <c r="X27" s="508">
        <f>'三菜'!K36</f>
        <v>0</v>
      </c>
      <c r="Y27" s="508"/>
      <c r="Z27" s="508"/>
      <c r="AA27" s="507">
        <f>'三菜'!L36</f>
        <v>0</v>
      </c>
      <c r="AB27" s="507"/>
      <c r="AC27" s="238">
        <f>'三菜'!M36</f>
        <v>0</v>
      </c>
      <c r="AD27" s="512"/>
      <c r="AE27" s="508">
        <f>'三菜'!K45</f>
        <v>0</v>
      </c>
      <c r="AF27" s="508"/>
      <c r="AG27" s="508"/>
      <c r="AH27" s="507">
        <f>'三菜'!L45</f>
        <v>0</v>
      </c>
      <c r="AI27" s="507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7"/>
      <c r="B28" s="512"/>
      <c r="C28" s="508">
        <f>'三菜'!K10</f>
        <v>0</v>
      </c>
      <c r="D28" s="508"/>
      <c r="E28" s="508"/>
      <c r="F28" s="507">
        <f>'三菜'!L10</f>
        <v>0</v>
      </c>
      <c r="G28" s="507"/>
      <c r="H28" s="238">
        <f>'三菜'!M10</f>
        <v>0</v>
      </c>
      <c r="I28" s="512"/>
      <c r="J28" s="508">
        <f>'三菜'!K19</f>
        <v>0</v>
      </c>
      <c r="K28" s="508"/>
      <c r="L28" s="508"/>
      <c r="M28" s="507">
        <f>'三菜'!L19</f>
        <v>0</v>
      </c>
      <c r="N28" s="507"/>
      <c r="O28" s="238">
        <f>'三菜'!M19</f>
        <v>0</v>
      </c>
      <c r="P28" s="512"/>
      <c r="Q28" s="508">
        <f>'三菜'!K28</f>
        <v>0</v>
      </c>
      <c r="R28" s="508"/>
      <c r="S28" s="508"/>
      <c r="T28" s="507">
        <f>'三菜'!L28</f>
        <v>0</v>
      </c>
      <c r="U28" s="507"/>
      <c r="V28" s="238">
        <f>'三菜'!M28</f>
        <v>0</v>
      </c>
      <c r="W28" s="512"/>
      <c r="X28" s="508">
        <f>'三菜'!K37</f>
        <v>0</v>
      </c>
      <c r="Y28" s="508"/>
      <c r="Z28" s="508"/>
      <c r="AA28" s="507">
        <f>'三菜'!L37</f>
        <v>0</v>
      </c>
      <c r="AB28" s="507"/>
      <c r="AC28" s="238">
        <f>'三菜'!M37</f>
        <v>0</v>
      </c>
      <c r="AD28" s="512"/>
      <c r="AE28" s="508">
        <f>'三菜'!K46</f>
        <v>0</v>
      </c>
      <c r="AF28" s="508"/>
      <c r="AG28" s="508"/>
      <c r="AH28" s="507">
        <f>'三菜'!L46</f>
        <v>0</v>
      </c>
      <c r="AI28" s="507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7"/>
      <c r="B29" s="512"/>
      <c r="C29" s="508">
        <f>'三菜'!K11</f>
        <v>0</v>
      </c>
      <c r="D29" s="508"/>
      <c r="E29" s="508"/>
      <c r="F29" s="507">
        <f>'三菜'!L11</f>
        <v>0</v>
      </c>
      <c r="G29" s="507"/>
      <c r="H29" s="238">
        <f>'三菜'!M11</f>
        <v>0</v>
      </c>
      <c r="I29" s="512"/>
      <c r="J29" s="508">
        <f>'三菜'!K20</f>
        <v>0</v>
      </c>
      <c r="K29" s="508"/>
      <c r="L29" s="508"/>
      <c r="M29" s="507">
        <f>'三菜'!L20</f>
        <v>0</v>
      </c>
      <c r="N29" s="507"/>
      <c r="O29" s="238">
        <f>'三菜'!M20</f>
        <v>0</v>
      </c>
      <c r="P29" s="512"/>
      <c r="Q29" s="508">
        <f>'三菜'!K29</f>
        <v>0</v>
      </c>
      <c r="R29" s="508"/>
      <c r="S29" s="508"/>
      <c r="T29" s="507">
        <f>'三菜'!L29</f>
        <v>0</v>
      </c>
      <c r="U29" s="507"/>
      <c r="V29" s="238">
        <f>'三菜'!M29</f>
        <v>0</v>
      </c>
      <c r="W29" s="512"/>
      <c r="X29" s="508">
        <f>'三菜'!K38</f>
        <v>0</v>
      </c>
      <c r="Y29" s="508"/>
      <c r="Z29" s="508"/>
      <c r="AA29" s="507">
        <f>'三菜'!L38</f>
        <v>0</v>
      </c>
      <c r="AB29" s="507"/>
      <c r="AC29" s="238">
        <f>'三菜'!M38</f>
        <v>0</v>
      </c>
      <c r="AD29" s="512"/>
      <c r="AE29" s="508">
        <f>'三菜'!K47</f>
        <v>0</v>
      </c>
      <c r="AF29" s="508"/>
      <c r="AG29" s="508"/>
      <c r="AH29" s="507">
        <f>'三菜'!L47</f>
        <v>0</v>
      </c>
      <c r="AI29" s="507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8"/>
      <c r="B30" s="513"/>
      <c r="C30" s="520">
        <f>'三菜'!K12</f>
        <v>0</v>
      </c>
      <c r="D30" s="520"/>
      <c r="E30" s="520"/>
      <c r="F30" s="528">
        <f>'三菜'!L12</f>
        <v>0</v>
      </c>
      <c r="G30" s="528"/>
      <c r="H30" s="224">
        <f>'三菜'!M12</f>
        <v>0</v>
      </c>
      <c r="I30" s="514"/>
      <c r="J30" s="520">
        <f>'三菜'!K21</f>
        <v>0</v>
      </c>
      <c r="K30" s="520"/>
      <c r="L30" s="520"/>
      <c r="M30" s="528">
        <f>'三菜'!L21</f>
        <v>0</v>
      </c>
      <c r="N30" s="528"/>
      <c r="O30" s="224">
        <f>'三菜'!M21</f>
        <v>0</v>
      </c>
      <c r="P30" s="514"/>
      <c r="Q30" s="520">
        <f>'三菜'!K30</f>
        <v>0</v>
      </c>
      <c r="R30" s="520"/>
      <c r="S30" s="520"/>
      <c r="T30" s="528">
        <f>'三菜'!L30</f>
        <v>0</v>
      </c>
      <c r="U30" s="528"/>
      <c r="V30" s="224">
        <f>'三菜'!M30</f>
        <v>0</v>
      </c>
      <c r="W30" s="514"/>
      <c r="X30" s="520">
        <f>'三菜'!K39</f>
        <v>0</v>
      </c>
      <c r="Y30" s="520"/>
      <c r="Z30" s="520"/>
      <c r="AA30" s="528">
        <f>'三菜'!L39</f>
        <v>0</v>
      </c>
      <c r="AB30" s="528"/>
      <c r="AC30" s="224">
        <f>'三菜'!M39</f>
        <v>0</v>
      </c>
      <c r="AD30" s="514"/>
      <c r="AE30" s="520">
        <f>'三菜'!K48</f>
        <v>0</v>
      </c>
      <c r="AF30" s="520"/>
      <c r="AG30" s="520"/>
      <c r="AH30" s="528">
        <f>'三菜'!L48</f>
        <v>0</v>
      </c>
      <c r="AI30" s="528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7" t="s">
        <v>32</v>
      </c>
      <c r="B31" s="511" t="str">
        <f>TRIM('三菜'!N4)</f>
        <v>冬瓜蛤蜊湯</v>
      </c>
      <c r="C31" s="532" t="str">
        <f>'三菜'!N5</f>
        <v>冬瓜(中丁)</v>
      </c>
      <c r="D31" s="532"/>
      <c r="E31" s="532"/>
      <c r="F31" s="507">
        <f>'三菜'!O5</f>
        <v>7</v>
      </c>
      <c r="G31" s="507"/>
      <c r="H31" s="238" t="str">
        <f>'三菜'!P5</f>
        <v>Kg</v>
      </c>
      <c r="I31" s="511" t="str">
        <f>TRIM('三菜'!N13)</f>
        <v>南瓜洋蔥濃湯</v>
      </c>
      <c r="J31" s="532" t="str">
        <f>'三菜'!N14</f>
        <v>南瓜(小丁去皮)</v>
      </c>
      <c r="K31" s="532"/>
      <c r="L31" s="532"/>
      <c r="M31" s="507">
        <f>'三菜'!O14</f>
        <v>4</v>
      </c>
      <c r="N31" s="507"/>
      <c r="O31" s="238" t="str">
        <f>'三菜'!P14</f>
        <v>Kg</v>
      </c>
      <c r="P31" s="511">
        <f>TRIM('三菜'!N22)</f>
      </c>
      <c r="Q31" s="532">
        <f>'三菜'!N23</f>
        <v>0</v>
      </c>
      <c r="R31" s="532"/>
      <c r="S31" s="532"/>
      <c r="T31" s="507">
        <f>'三菜'!O23</f>
        <v>0</v>
      </c>
      <c r="U31" s="507"/>
      <c r="V31" s="238">
        <f>'三菜'!P23</f>
        <v>0</v>
      </c>
      <c r="W31" s="511" t="str">
        <f>TRIM('三菜'!N31)</f>
        <v>蘿蔔排骨湯</v>
      </c>
      <c r="X31" s="532" t="str">
        <f>'三菜'!N32</f>
        <v>白蘿蔔(中丁)</v>
      </c>
      <c r="Y31" s="532"/>
      <c r="Z31" s="532"/>
      <c r="AA31" s="507">
        <f>'三菜'!O32</f>
        <v>8</v>
      </c>
      <c r="AB31" s="507"/>
      <c r="AC31" s="238" t="str">
        <f>'三菜'!P32</f>
        <v>Kg</v>
      </c>
      <c r="AD31" s="511" t="str">
        <f>TRIM('三菜'!N40)</f>
        <v>綠豆脆圓湯</v>
      </c>
      <c r="AE31" s="532" t="str">
        <f>'三菜'!N41</f>
        <v>綠豆</v>
      </c>
      <c r="AF31" s="532"/>
      <c r="AG31" s="532"/>
      <c r="AH31" s="507">
        <f>'三菜'!O41</f>
        <v>4</v>
      </c>
      <c r="AI31" s="507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7"/>
      <c r="B32" s="512"/>
      <c r="C32" s="508" t="str">
        <f>'三菜'!N6</f>
        <v>蛤蜊</v>
      </c>
      <c r="D32" s="508"/>
      <c r="E32" s="508"/>
      <c r="F32" s="507">
        <f>'三菜'!O6</f>
        <v>3</v>
      </c>
      <c r="G32" s="507"/>
      <c r="H32" s="238" t="str">
        <f>'三菜'!P6</f>
        <v>Kg</v>
      </c>
      <c r="I32" s="512"/>
      <c r="J32" s="508" t="str">
        <f>'三菜'!N15</f>
        <v>洋蔥(小丁)</v>
      </c>
      <c r="K32" s="508"/>
      <c r="L32" s="508"/>
      <c r="M32" s="507">
        <f>'三菜'!O15</f>
        <v>3</v>
      </c>
      <c r="N32" s="507"/>
      <c r="O32" s="238" t="str">
        <f>'三菜'!P15</f>
        <v>Kg</v>
      </c>
      <c r="P32" s="512"/>
      <c r="Q32" s="508">
        <f>'三菜'!N24</f>
        <v>0</v>
      </c>
      <c r="R32" s="508"/>
      <c r="S32" s="508"/>
      <c r="T32" s="507">
        <f>'三菜'!O24</f>
        <v>0</v>
      </c>
      <c r="U32" s="507"/>
      <c r="V32" s="238">
        <f>'三菜'!P24</f>
        <v>0</v>
      </c>
      <c r="W32" s="512"/>
      <c r="X32" s="508" t="str">
        <f>'三菜'!N33</f>
        <v>中排骨</v>
      </c>
      <c r="Y32" s="508"/>
      <c r="Z32" s="508"/>
      <c r="AA32" s="507">
        <f>'三菜'!O33</f>
        <v>2</v>
      </c>
      <c r="AB32" s="507"/>
      <c r="AC32" s="238" t="str">
        <f>'三菜'!P33</f>
        <v>Kg</v>
      </c>
      <c r="AD32" s="512"/>
      <c r="AE32" s="508" t="str">
        <f>'三菜'!N42</f>
        <v>紅白小湯圓(蓮)</v>
      </c>
      <c r="AF32" s="508"/>
      <c r="AG32" s="508"/>
      <c r="AH32" s="507">
        <f>'三菜'!O42</f>
        <v>3</v>
      </c>
      <c r="AI32" s="507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7"/>
      <c r="B33" s="512"/>
      <c r="C33" s="508" t="str">
        <f>'三菜'!N7</f>
        <v>薑(切絲)</v>
      </c>
      <c r="D33" s="508"/>
      <c r="E33" s="508"/>
      <c r="F33" s="507">
        <f>'三菜'!O7</f>
        <v>0.2</v>
      </c>
      <c r="G33" s="507"/>
      <c r="H33" s="238" t="str">
        <f>'三菜'!P7</f>
        <v>Kg</v>
      </c>
      <c r="I33" s="512"/>
      <c r="J33" s="508" t="str">
        <f>'三菜'!N16</f>
        <v>馬鈴薯(小丁生鮮)</v>
      </c>
      <c r="K33" s="508"/>
      <c r="L33" s="508"/>
      <c r="M33" s="507">
        <f>'三菜'!O16</f>
        <v>2</v>
      </c>
      <c r="N33" s="507"/>
      <c r="O33" s="238" t="str">
        <f>'三菜'!P16</f>
        <v>Kg</v>
      </c>
      <c r="P33" s="512"/>
      <c r="Q33" s="508">
        <f>'三菜'!N25</f>
        <v>0</v>
      </c>
      <c r="R33" s="508"/>
      <c r="S33" s="508"/>
      <c r="T33" s="507">
        <f>'三菜'!O25</f>
        <v>0</v>
      </c>
      <c r="U33" s="507"/>
      <c r="V33" s="238">
        <f>'三菜'!P25</f>
        <v>0</v>
      </c>
      <c r="W33" s="512"/>
      <c r="X33" s="508" t="str">
        <f>'三菜'!N34</f>
        <v>芹菜(珠)</v>
      </c>
      <c r="Y33" s="508"/>
      <c r="Z33" s="508"/>
      <c r="AA33" s="507">
        <f>'三菜'!O34</f>
        <v>0.2</v>
      </c>
      <c r="AB33" s="507"/>
      <c r="AC33" s="238" t="str">
        <f>'三菜'!P34</f>
        <v>Kg</v>
      </c>
      <c r="AD33" s="512"/>
      <c r="AE33" s="508">
        <f>'三菜'!N43</f>
        <v>0</v>
      </c>
      <c r="AF33" s="508"/>
      <c r="AG33" s="508"/>
      <c r="AH33" s="507">
        <f>'三菜'!O43</f>
        <v>0</v>
      </c>
      <c r="AI33" s="507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7"/>
      <c r="B34" s="512"/>
      <c r="C34" s="508">
        <f>'三菜'!N8</f>
        <v>0</v>
      </c>
      <c r="D34" s="508"/>
      <c r="E34" s="508"/>
      <c r="F34" s="507">
        <f>'三菜'!O8</f>
        <v>0</v>
      </c>
      <c r="G34" s="507"/>
      <c r="H34" s="238">
        <f>'三菜'!P8</f>
        <v>0</v>
      </c>
      <c r="I34" s="512"/>
      <c r="J34" s="508" t="str">
        <f>'三菜'!N17</f>
        <v>洗選蛋(30粒)</v>
      </c>
      <c r="K34" s="508"/>
      <c r="L34" s="508"/>
      <c r="M34" s="507">
        <f>'三菜'!O17</f>
        <v>1</v>
      </c>
      <c r="N34" s="507"/>
      <c r="O34" s="238" t="str">
        <f>'三菜'!P17</f>
        <v>盤</v>
      </c>
      <c r="P34" s="512"/>
      <c r="Q34" s="508">
        <f>'三菜'!N26</f>
        <v>0</v>
      </c>
      <c r="R34" s="508"/>
      <c r="S34" s="508"/>
      <c r="T34" s="507">
        <f>'三菜'!O26</f>
        <v>0</v>
      </c>
      <c r="U34" s="507"/>
      <c r="V34" s="238">
        <f>'三菜'!P26</f>
        <v>0</v>
      </c>
      <c r="W34" s="512"/>
      <c r="X34" s="508">
        <f>'三菜'!N35</f>
        <v>0</v>
      </c>
      <c r="Y34" s="508"/>
      <c r="Z34" s="508"/>
      <c r="AA34" s="507">
        <f>'三菜'!O35</f>
        <v>0</v>
      </c>
      <c r="AB34" s="507"/>
      <c r="AC34" s="238">
        <f>'三菜'!P35</f>
        <v>0</v>
      </c>
      <c r="AD34" s="512"/>
      <c r="AE34" s="508">
        <f>'三菜'!N44</f>
        <v>0</v>
      </c>
      <c r="AF34" s="508"/>
      <c r="AG34" s="508"/>
      <c r="AH34" s="507">
        <f>'三菜'!O44</f>
        <v>0</v>
      </c>
      <c r="AI34" s="507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7"/>
      <c r="B35" s="512"/>
      <c r="C35" s="508">
        <f>'三菜'!N9</f>
        <v>0</v>
      </c>
      <c r="D35" s="508"/>
      <c r="E35" s="508"/>
      <c r="F35" s="507">
        <f>'三菜'!O9</f>
        <v>0</v>
      </c>
      <c r="G35" s="507"/>
      <c r="H35" s="238">
        <f>'三菜'!P9</f>
        <v>0</v>
      </c>
      <c r="I35" s="512"/>
      <c r="J35" s="508" t="str">
        <f>'三菜'!N18</f>
        <v>紅蘿蔔(小丁)</v>
      </c>
      <c r="K35" s="508"/>
      <c r="L35" s="508"/>
      <c r="M35" s="507">
        <f>'三菜'!O18</f>
        <v>1</v>
      </c>
      <c r="N35" s="507"/>
      <c r="O35" s="238" t="str">
        <f>'三菜'!P18</f>
        <v>Kg</v>
      </c>
      <c r="P35" s="512"/>
      <c r="Q35" s="508">
        <f>'三菜'!N27</f>
        <v>0</v>
      </c>
      <c r="R35" s="508"/>
      <c r="S35" s="508"/>
      <c r="T35" s="507">
        <f>'三菜'!O27</f>
        <v>0</v>
      </c>
      <c r="U35" s="507"/>
      <c r="V35" s="238">
        <f>'三菜'!P27</f>
        <v>0</v>
      </c>
      <c r="W35" s="512"/>
      <c r="X35" s="508">
        <f>'三菜'!N36</f>
        <v>0</v>
      </c>
      <c r="Y35" s="508"/>
      <c r="Z35" s="508"/>
      <c r="AA35" s="507">
        <f>'三菜'!O36</f>
        <v>0</v>
      </c>
      <c r="AB35" s="507"/>
      <c r="AC35" s="238">
        <f>'三菜'!P36</f>
        <v>0</v>
      </c>
      <c r="AD35" s="512"/>
      <c r="AE35" s="508">
        <f>'三菜'!N45</f>
        <v>0</v>
      </c>
      <c r="AF35" s="508"/>
      <c r="AG35" s="508"/>
      <c r="AH35" s="507">
        <f>'三菜'!O45</f>
        <v>0</v>
      </c>
      <c r="AI35" s="507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7"/>
      <c r="B36" s="512"/>
      <c r="C36" s="508">
        <f>'三菜'!N10</f>
        <v>0</v>
      </c>
      <c r="D36" s="508"/>
      <c r="E36" s="508"/>
      <c r="F36" s="507">
        <f>'三菜'!O10</f>
        <v>0</v>
      </c>
      <c r="G36" s="507"/>
      <c r="H36" s="238">
        <f>'三菜'!P10</f>
        <v>0</v>
      </c>
      <c r="I36" s="512"/>
      <c r="J36" s="508">
        <f>'三菜'!N19</f>
        <v>0</v>
      </c>
      <c r="K36" s="508"/>
      <c r="L36" s="508"/>
      <c r="M36" s="507">
        <f>'三菜'!O19</f>
        <v>0</v>
      </c>
      <c r="N36" s="507"/>
      <c r="O36" s="238">
        <f>'三菜'!P19</f>
        <v>0</v>
      </c>
      <c r="P36" s="512"/>
      <c r="Q36" s="508">
        <f>'三菜'!N28</f>
        <v>0</v>
      </c>
      <c r="R36" s="508"/>
      <c r="S36" s="508"/>
      <c r="T36" s="507">
        <f>'三菜'!O28</f>
        <v>0</v>
      </c>
      <c r="U36" s="507"/>
      <c r="V36" s="238">
        <f>'三菜'!P28</f>
        <v>0</v>
      </c>
      <c r="W36" s="512"/>
      <c r="X36" s="508">
        <f>'三菜'!N37</f>
        <v>0</v>
      </c>
      <c r="Y36" s="508"/>
      <c r="Z36" s="508"/>
      <c r="AA36" s="507">
        <f>'三菜'!O37</f>
        <v>0</v>
      </c>
      <c r="AB36" s="507"/>
      <c r="AC36" s="238">
        <f>'三菜'!P37</f>
        <v>0</v>
      </c>
      <c r="AD36" s="512"/>
      <c r="AE36" s="508">
        <f>'三菜'!N46</f>
        <v>0</v>
      </c>
      <c r="AF36" s="508"/>
      <c r="AG36" s="508"/>
      <c r="AH36" s="507">
        <f>'三菜'!O46</f>
        <v>0</v>
      </c>
      <c r="AI36" s="507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7"/>
      <c r="B37" s="512"/>
      <c r="C37" s="508">
        <f>'三菜'!N11</f>
        <v>0</v>
      </c>
      <c r="D37" s="508"/>
      <c r="E37" s="508"/>
      <c r="F37" s="507">
        <f>'三菜'!O11</f>
        <v>0</v>
      </c>
      <c r="G37" s="507"/>
      <c r="H37" s="238">
        <f>'三菜'!P11</f>
        <v>0</v>
      </c>
      <c r="I37" s="512"/>
      <c r="J37" s="508">
        <f>'三菜'!N20</f>
        <v>0</v>
      </c>
      <c r="K37" s="508"/>
      <c r="L37" s="508"/>
      <c r="M37" s="507">
        <f>'三菜'!O20</f>
        <v>0</v>
      </c>
      <c r="N37" s="507"/>
      <c r="O37" s="238">
        <f>'三菜'!P20</f>
        <v>0</v>
      </c>
      <c r="P37" s="512"/>
      <c r="Q37" s="508">
        <f>'三菜'!N29</f>
        <v>0</v>
      </c>
      <c r="R37" s="508"/>
      <c r="S37" s="508"/>
      <c r="T37" s="507">
        <f>'三菜'!O29</f>
        <v>0</v>
      </c>
      <c r="U37" s="507"/>
      <c r="V37" s="238">
        <f>'三菜'!P29</f>
        <v>0</v>
      </c>
      <c r="W37" s="512"/>
      <c r="X37" s="508">
        <f>'三菜'!N38</f>
        <v>0</v>
      </c>
      <c r="Y37" s="508"/>
      <c r="Z37" s="508"/>
      <c r="AA37" s="507">
        <f>'三菜'!O38</f>
        <v>0</v>
      </c>
      <c r="AB37" s="507"/>
      <c r="AC37" s="238">
        <f>'三菜'!P38</f>
        <v>0</v>
      </c>
      <c r="AD37" s="512"/>
      <c r="AE37" s="508">
        <f>'三菜'!N47</f>
        <v>0</v>
      </c>
      <c r="AF37" s="508"/>
      <c r="AG37" s="508"/>
      <c r="AH37" s="507">
        <f>'三菜'!O47</f>
        <v>0</v>
      </c>
      <c r="AI37" s="507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7"/>
      <c r="B38" s="513"/>
      <c r="C38" s="520">
        <f>'三菜'!N12</f>
        <v>0</v>
      </c>
      <c r="D38" s="520"/>
      <c r="E38" s="520"/>
      <c r="F38" s="507">
        <f>'三菜'!O12</f>
        <v>0</v>
      </c>
      <c r="G38" s="507"/>
      <c r="H38" s="238">
        <f>'三菜'!P12</f>
        <v>0</v>
      </c>
      <c r="I38" s="513"/>
      <c r="J38" s="520">
        <f>'三菜'!N21</f>
        <v>0</v>
      </c>
      <c r="K38" s="520"/>
      <c r="L38" s="520"/>
      <c r="M38" s="507">
        <f>'三菜'!O21</f>
        <v>0</v>
      </c>
      <c r="N38" s="507"/>
      <c r="O38" s="238">
        <f>'三菜'!P21</f>
        <v>0</v>
      </c>
      <c r="P38" s="513"/>
      <c r="Q38" s="520">
        <f>'三菜'!N30</f>
        <v>0</v>
      </c>
      <c r="R38" s="520"/>
      <c r="S38" s="520"/>
      <c r="T38" s="507">
        <f>'三菜'!O30</f>
        <v>0</v>
      </c>
      <c r="U38" s="507"/>
      <c r="V38" s="238">
        <f>'三菜'!P30</f>
        <v>0</v>
      </c>
      <c r="W38" s="513"/>
      <c r="X38" s="520">
        <f>'三菜'!N39</f>
        <v>0</v>
      </c>
      <c r="Y38" s="520"/>
      <c r="Z38" s="520"/>
      <c r="AA38" s="507">
        <f>'三菜'!O39</f>
        <v>0</v>
      </c>
      <c r="AB38" s="507"/>
      <c r="AC38" s="238">
        <f>'三菜'!P39</f>
        <v>0</v>
      </c>
      <c r="AD38" s="513"/>
      <c r="AE38" s="520">
        <f>'三菜'!N48</f>
        <v>0</v>
      </c>
      <c r="AF38" s="520"/>
      <c r="AG38" s="520"/>
      <c r="AH38" s="507">
        <f>'三菜'!O48</f>
        <v>0</v>
      </c>
      <c r="AI38" s="507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9" t="s">
        <v>33</v>
      </c>
      <c r="B39" s="530"/>
      <c r="C39" s="531">
        <f>'三菜'!Q4</f>
        <v>0</v>
      </c>
      <c r="D39" s="509"/>
      <c r="E39" s="509"/>
      <c r="F39" s="509"/>
      <c r="G39" s="509"/>
      <c r="H39" s="510"/>
      <c r="I39" s="64"/>
      <c r="J39" s="509" t="str">
        <f>'三菜'!Q13</f>
        <v>蘋果</v>
      </c>
      <c r="K39" s="509"/>
      <c r="L39" s="509"/>
      <c r="M39" s="509"/>
      <c r="N39" s="509"/>
      <c r="O39" s="510"/>
      <c r="P39" s="64"/>
      <c r="Q39" s="509">
        <f>'三菜'!Q22</f>
        <v>0</v>
      </c>
      <c r="R39" s="509"/>
      <c r="S39" s="509"/>
      <c r="T39" s="509"/>
      <c r="U39" s="509"/>
      <c r="V39" s="510"/>
      <c r="W39" s="65"/>
      <c r="X39" s="515" t="str">
        <f>'三菜'!Q31</f>
        <v>柳丁/綠豆提前</v>
      </c>
      <c r="Y39" s="515"/>
      <c r="Z39" s="515"/>
      <c r="AA39" s="515"/>
      <c r="AB39" s="515"/>
      <c r="AC39" s="516"/>
      <c r="AD39" s="65"/>
      <c r="AE39" s="509">
        <f>'三菜'!Q40</f>
        <v>0</v>
      </c>
      <c r="AF39" s="509"/>
      <c r="AG39" s="509"/>
      <c r="AH39" s="509"/>
      <c r="AI39" s="509"/>
      <c r="AJ39" s="510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3" t="s">
        <v>22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5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6" t="s">
        <v>23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J15:L15"/>
    <mergeCell ref="J16:L16"/>
    <mergeCell ref="J18:L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AA36:AB36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X26:Z26"/>
    <mergeCell ref="X27:Z27"/>
    <mergeCell ref="T27:U27"/>
    <mergeCell ref="T29:U29"/>
    <mergeCell ref="T30:U30"/>
    <mergeCell ref="Q29:S29"/>
    <mergeCell ref="Q30:S30"/>
    <mergeCell ref="Q31:S31"/>
    <mergeCell ref="T34:U34"/>
    <mergeCell ref="AA27:AB27"/>
    <mergeCell ref="AA28:AB28"/>
    <mergeCell ref="AA29:AB29"/>
    <mergeCell ref="X28:Z28"/>
    <mergeCell ref="X29:Z29"/>
    <mergeCell ref="X30:Z30"/>
    <mergeCell ref="X31:Z31"/>
    <mergeCell ref="X32:Z32"/>
    <mergeCell ref="T35:U35"/>
    <mergeCell ref="T31:U31"/>
    <mergeCell ref="T28:U28"/>
    <mergeCell ref="J37:L37"/>
    <mergeCell ref="J38:L38"/>
    <mergeCell ref="M36:N36"/>
    <mergeCell ref="M37:N37"/>
    <mergeCell ref="M38:N38"/>
    <mergeCell ref="J36:L36"/>
    <mergeCell ref="T38:U38"/>
    <mergeCell ref="Q35:S35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P31:P38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F29:G29"/>
    <mergeCell ref="X22:Z22"/>
    <mergeCell ref="Q22:S22"/>
    <mergeCell ref="T22:U22"/>
    <mergeCell ref="X20:Z20"/>
    <mergeCell ref="X21:Z21"/>
    <mergeCell ref="C25:E25"/>
    <mergeCell ref="X24:Z24"/>
    <mergeCell ref="X25:Z25"/>
    <mergeCell ref="T20:U20"/>
    <mergeCell ref="T21:U21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C18:E18"/>
    <mergeCell ref="J17:L17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X10:Z10"/>
    <mergeCell ref="AE9:AG9"/>
    <mergeCell ref="AE10:AG10"/>
    <mergeCell ref="X11:Z11"/>
    <mergeCell ref="J9:L9"/>
    <mergeCell ref="P7:P14"/>
    <mergeCell ref="M13:N13"/>
    <mergeCell ref="M14:N14"/>
    <mergeCell ref="X12:Z12"/>
    <mergeCell ref="X7:Z7"/>
    <mergeCell ref="AA11:AB11"/>
    <mergeCell ref="X8:Z8"/>
    <mergeCell ref="X9:Z9"/>
    <mergeCell ref="Q7:S7"/>
    <mergeCell ref="Q8:S8"/>
    <mergeCell ref="T8:U8"/>
    <mergeCell ref="T9:U9"/>
    <mergeCell ref="Q9:S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J8:L8"/>
    <mergeCell ref="M11:N11"/>
    <mergeCell ref="Q12:S12"/>
    <mergeCell ref="T11:U11"/>
    <mergeCell ref="I7:I14"/>
    <mergeCell ref="C11:E11"/>
    <mergeCell ref="C12:E12"/>
    <mergeCell ref="F9:G9"/>
    <mergeCell ref="F10:G10"/>
    <mergeCell ref="F11:G11"/>
    <mergeCell ref="F12:G12"/>
    <mergeCell ref="Q14:S14"/>
    <mergeCell ref="Q10:S10"/>
    <mergeCell ref="T7:U7"/>
    <mergeCell ref="T6:V6"/>
    <mergeCell ref="F14:G14"/>
    <mergeCell ref="C14:E14"/>
    <mergeCell ref="T10:U10"/>
    <mergeCell ref="Q13:S13"/>
    <mergeCell ref="Q11:S11"/>
    <mergeCell ref="M10:N10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T12:U12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AA24:AB24"/>
    <mergeCell ref="C13:E13"/>
    <mergeCell ref="AH16:AI16"/>
    <mergeCell ref="AH17:AI17"/>
    <mergeCell ref="AD7:AD14"/>
    <mergeCell ref="AH15:AI15"/>
    <mergeCell ref="AH11:AI11"/>
    <mergeCell ref="C15:E15"/>
    <mergeCell ref="T13:U13"/>
    <mergeCell ref="T14:U14"/>
    <mergeCell ref="T23:U23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AH22:AI22"/>
    <mergeCell ref="AA23:AB23"/>
    <mergeCell ref="X23:Z23"/>
    <mergeCell ref="T25:U25"/>
    <mergeCell ref="T26:U26"/>
    <mergeCell ref="W31:W38"/>
    <mergeCell ref="W15:W22"/>
    <mergeCell ref="W23:W30"/>
    <mergeCell ref="AA26:AB26"/>
    <mergeCell ref="T24:U24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M27:N27"/>
    <mergeCell ref="J11:L11"/>
    <mergeCell ref="J12:L12"/>
    <mergeCell ref="A7:A14"/>
    <mergeCell ref="B7:B14"/>
    <mergeCell ref="J14:L14"/>
    <mergeCell ref="F18:G18"/>
    <mergeCell ref="C7:E7"/>
    <mergeCell ref="F13:G13"/>
    <mergeCell ref="C9:E9"/>
    <mergeCell ref="F37:G37"/>
    <mergeCell ref="J13:L13"/>
    <mergeCell ref="AE39:AJ39"/>
    <mergeCell ref="J39:O39"/>
    <mergeCell ref="I31:I38"/>
    <mergeCell ref="I23:I30"/>
    <mergeCell ref="Q39:V39"/>
    <mergeCell ref="X39:AC39"/>
    <mergeCell ref="Q25:S25"/>
    <mergeCell ref="AA25:AB25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3" t="str">
        <f>'三菜'!B1</f>
        <v>G054 嘉義縣六腳鄉六嘉國民中學 109學年度第1學期第19週午餐食譜設計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1"/>
      <c r="AI1" s="582"/>
      <c r="AJ1" s="582"/>
      <c r="AK1" s="582"/>
      <c r="AL1" s="582"/>
      <c r="AM1" s="582"/>
      <c r="AN1" s="582"/>
      <c r="AO1" s="582"/>
    </row>
    <row r="2" spans="1:41" ht="21" customHeight="1">
      <c r="A2" s="598" t="s">
        <v>39</v>
      </c>
      <c r="B2" s="122"/>
      <c r="C2" s="121">
        <f>'三菜'!B4</f>
        <v>1</v>
      </c>
      <c r="D2" s="121" t="s">
        <v>3</v>
      </c>
      <c r="E2" s="121">
        <f>'三菜'!B6</f>
        <v>4</v>
      </c>
      <c r="F2" s="121" t="s">
        <v>4</v>
      </c>
      <c r="G2" s="557" t="str">
        <f>'三菜'!B8</f>
        <v>星期一</v>
      </c>
      <c r="H2" s="558"/>
      <c r="I2" s="559"/>
      <c r="J2" s="121"/>
      <c r="K2" s="121">
        <f>'三菜'!B13</f>
        <v>1</v>
      </c>
      <c r="L2" s="121" t="s">
        <v>3</v>
      </c>
      <c r="M2" s="121">
        <f>'三菜'!B15</f>
        <v>5</v>
      </c>
      <c r="N2" s="121" t="s">
        <v>4</v>
      </c>
      <c r="O2" s="557" t="str">
        <f>'三菜'!B17</f>
        <v>星期二</v>
      </c>
      <c r="P2" s="558"/>
      <c r="Q2" s="559"/>
      <c r="R2" s="120"/>
      <c r="S2" s="121">
        <f>'三菜'!B22</f>
        <v>1</v>
      </c>
      <c r="T2" s="121" t="s">
        <v>3</v>
      </c>
      <c r="U2" s="121">
        <f>'三菜'!B24</f>
        <v>6</v>
      </c>
      <c r="V2" s="121" t="s">
        <v>4</v>
      </c>
      <c r="W2" s="557" t="str">
        <f>'三菜'!B26</f>
        <v>星期三</v>
      </c>
      <c r="X2" s="558"/>
      <c r="Y2" s="559"/>
      <c r="Z2" s="120"/>
      <c r="AA2" s="121">
        <f>'三菜'!B31</f>
        <v>1</v>
      </c>
      <c r="AB2" s="121" t="s">
        <v>3</v>
      </c>
      <c r="AC2" s="121">
        <f>'三菜'!B33</f>
        <v>7</v>
      </c>
      <c r="AD2" s="121" t="s">
        <v>4</v>
      </c>
      <c r="AE2" s="557" t="str">
        <f>'三菜'!B35</f>
        <v>星期四</v>
      </c>
      <c r="AF2" s="558"/>
      <c r="AG2" s="559"/>
      <c r="AH2" s="120"/>
      <c r="AI2" s="121">
        <f>'三菜'!B40</f>
        <v>1</v>
      </c>
      <c r="AJ2" s="121" t="s">
        <v>3</v>
      </c>
      <c r="AK2" s="121">
        <f>'三菜'!B42</f>
        <v>8</v>
      </c>
      <c r="AL2" s="121" t="s">
        <v>4</v>
      </c>
      <c r="AM2" s="557" t="str">
        <f>'三菜'!B44</f>
        <v>星期五</v>
      </c>
      <c r="AN2" s="558"/>
      <c r="AO2" s="559"/>
    </row>
    <row r="3" spans="1:41" ht="21.75">
      <c r="A3" s="597"/>
      <c r="B3" s="108" t="s">
        <v>20</v>
      </c>
      <c r="C3" s="565">
        <f>'三菜'!B12</f>
        <v>224</v>
      </c>
      <c r="D3" s="566"/>
      <c r="E3" s="566"/>
      <c r="F3" s="566"/>
      <c r="G3" s="566"/>
      <c r="H3" s="567"/>
      <c r="I3" s="560">
        <f>IF('三菜'!B12&gt;0,'三菜'!B12+30,0)</f>
        <v>254</v>
      </c>
      <c r="J3" s="108" t="s">
        <v>20</v>
      </c>
      <c r="K3" s="565">
        <f>'三菜'!B21</f>
        <v>224</v>
      </c>
      <c r="L3" s="566"/>
      <c r="M3" s="566"/>
      <c r="N3" s="566"/>
      <c r="O3" s="566"/>
      <c r="P3" s="567"/>
      <c r="Q3" s="560">
        <f>IF('三菜'!B21&gt;0,'三菜'!B21+30,0)</f>
        <v>254</v>
      </c>
      <c r="R3" s="108" t="s">
        <v>20</v>
      </c>
      <c r="S3" s="564">
        <f>'三菜'!B30</f>
        <v>224</v>
      </c>
      <c r="T3" s="564"/>
      <c r="U3" s="564"/>
      <c r="V3" s="564"/>
      <c r="W3" s="564"/>
      <c r="X3" s="564"/>
      <c r="Y3" s="560">
        <f>IF('三菜'!B30&gt;0,'三菜'!B30+30,0)</f>
        <v>254</v>
      </c>
      <c r="Z3" s="108" t="s">
        <v>20</v>
      </c>
      <c r="AA3" s="564">
        <f>'三菜'!B39</f>
        <v>224</v>
      </c>
      <c r="AB3" s="564"/>
      <c r="AC3" s="564"/>
      <c r="AD3" s="564"/>
      <c r="AE3" s="564"/>
      <c r="AF3" s="564"/>
      <c r="AG3" s="560">
        <f>IF('三菜'!B39&gt;0,'三菜'!B39+30,0)</f>
        <v>254</v>
      </c>
      <c r="AH3" s="108" t="s">
        <v>20</v>
      </c>
      <c r="AI3" s="564">
        <f>'三菜'!B48</f>
        <v>224</v>
      </c>
      <c r="AJ3" s="564"/>
      <c r="AK3" s="564"/>
      <c r="AL3" s="564"/>
      <c r="AM3" s="564"/>
      <c r="AN3" s="564"/>
      <c r="AO3" s="560">
        <f>IF('三菜'!B48&gt;0,'三菜'!B48+30,0)</f>
        <v>254</v>
      </c>
    </row>
    <row r="4" spans="1:41" ht="21.75">
      <c r="A4" s="597"/>
      <c r="B4" s="108" t="s">
        <v>40</v>
      </c>
      <c r="C4" s="562" t="str">
        <f>'三菜'!D4</f>
        <v>白米飯</v>
      </c>
      <c r="D4" s="563"/>
      <c r="E4" s="563"/>
      <c r="F4" s="563"/>
      <c r="G4" s="563"/>
      <c r="H4" s="563"/>
      <c r="I4" s="561"/>
      <c r="J4" s="108" t="s">
        <v>40</v>
      </c>
      <c r="K4" s="562" t="str">
        <f>'三菜'!D13</f>
        <v>五穀飯</v>
      </c>
      <c r="L4" s="563"/>
      <c r="M4" s="563"/>
      <c r="N4" s="563"/>
      <c r="O4" s="563"/>
      <c r="P4" s="563"/>
      <c r="Q4" s="561"/>
      <c r="R4" s="108" t="s">
        <v>40</v>
      </c>
      <c r="S4" s="563" t="str">
        <f>'三菜'!D22</f>
        <v>白米飯</v>
      </c>
      <c r="T4" s="563"/>
      <c r="U4" s="563"/>
      <c r="V4" s="563"/>
      <c r="W4" s="563"/>
      <c r="X4" s="563"/>
      <c r="Y4" s="561"/>
      <c r="Z4" s="108" t="s">
        <v>40</v>
      </c>
      <c r="AA4" s="562" t="str">
        <f>'三菜'!D31</f>
        <v>白米飯</v>
      </c>
      <c r="AB4" s="563"/>
      <c r="AC4" s="563"/>
      <c r="AD4" s="563"/>
      <c r="AE4" s="563"/>
      <c r="AF4" s="563"/>
      <c r="AG4" s="561"/>
      <c r="AH4" s="108" t="s">
        <v>40</v>
      </c>
      <c r="AI4" s="562" t="str">
        <f>'三菜'!D40</f>
        <v>白米飯</v>
      </c>
      <c r="AJ4" s="563"/>
      <c r="AK4" s="563"/>
      <c r="AL4" s="563"/>
      <c r="AM4" s="563"/>
      <c r="AN4" s="563"/>
      <c r="AO4" s="561"/>
    </row>
    <row r="5" spans="1:41" ht="21.75">
      <c r="A5" s="597"/>
      <c r="B5" s="108" t="s">
        <v>41</v>
      </c>
      <c r="C5" s="562" t="s">
        <v>42</v>
      </c>
      <c r="D5" s="563"/>
      <c r="E5" s="563"/>
      <c r="F5" s="563"/>
      <c r="G5" s="109" t="s">
        <v>44</v>
      </c>
      <c r="H5" s="110" t="s">
        <v>43</v>
      </c>
      <c r="I5" s="109" t="s">
        <v>45</v>
      </c>
      <c r="J5" s="108" t="s">
        <v>41</v>
      </c>
      <c r="K5" s="562" t="s">
        <v>42</v>
      </c>
      <c r="L5" s="563"/>
      <c r="M5" s="563"/>
      <c r="N5" s="563"/>
      <c r="O5" s="109" t="s">
        <v>44</v>
      </c>
      <c r="P5" s="110" t="s">
        <v>43</v>
      </c>
      <c r="Q5" s="109" t="s">
        <v>45</v>
      </c>
      <c r="R5" s="108" t="s">
        <v>41</v>
      </c>
      <c r="S5" s="562" t="s">
        <v>42</v>
      </c>
      <c r="T5" s="563"/>
      <c r="U5" s="563"/>
      <c r="V5" s="563"/>
      <c r="W5" s="109" t="s">
        <v>44</v>
      </c>
      <c r="X5" s="110" t="s">
        <v>43</v>
      </c>
      <c r="Y5" s="109" t="s">
        <v>45</v>
      </c>
      <c r="Z5" s="108" t="s">
        <v>41</v>
      </c>
      <c r="AA5" s="562" t="s">
        <v>42</v>
      </c>
      <c r="AB5" s="563"/>
      <c r="AC5" s="563"/>
      <c r="AD5" s="563"/>
      <c r="AE5" s="109" t="s">
        <v>44</v>
      </c>
      <c r="AF5" s="110" t="s">
        <v>43</v>
      </c>
      <c r="AG5" s="109" t="s">
        <v>45</v>
      </c>
      <c r="AH5" s="108" t="s">
        <v>41</v>
      </c>
      <c r="AI5" s="562" t="s">
        <v>42</v>
      </c>
      <c r="AJ5" s="563"/>
      <c r="AK5" s="563"/>
      <c r="AL5" s="563"/>
      <c r="AM5" s="109" t="s">
        <v>44</v>
      </c>
      <c r="AN5" s="110" t="s">
        <v>43</v>
      </c>
      <c r="AO5" s="109" t="s">
        <v>45</v>
      </c>
    </row>
    <row r="6" spans="1:41" ht="21" customHeight="1">
      <c r="A6" s="596" t="s">
        <v>21</v>
      </c>
      <c r="B6" s="579" t="str">
        <f>'三菜'!E4</f>
        <v>蘑菇雞丁</v>
      </c>
      <c r="C6" s="568" t="str">
        <f>'三菜'!E5</f>
        <v>雞(腿丁/CAS)</v>
      </c>
      <c r="D6" s="569"/>
      <c r="E6" s="569"/>
      <c r="F6" s="569"/>
      <c r="G6" s="242">
        <f>'三菜'!F5</f>
        <v>21</v>
      </c>
      <c r="H6" s="444">
        <f>G6*I$3/1000</f>
        <v>5.334</v>
      </c>
      <c r="I6" s="111" t="str">
        <f>'三菜'!G5</f>
        <v>Kg</v>
      </c>
      <c r="J6" s="579" t="str">
        <f>'三菜'!E13</f>
        <v>日式豬肉井</v>
      </c>
      <c r="K6" s="576" t="str">
        <f>'三菜'!E14</f>
        <v>豬肉(片/溫體)</v>
      </c>
      <c r="L6" s="577"/>
      <c r="M6" s="577"/>
      <c r="N6" s="578"/>
      <c r="O6" s="242">
        <f>'三菜'!F14</f>
        <v>18</v>
      </c>
      <c r="P6" s="444">
        <f>(O6*Q$3)/1000</f>
        <v>4.572</v>
      </c>
      <c r="Q6" s="111" t="str">
        <f>'三菜'!G14</f>
        <v>Kg</v>
      </c>
      <c r="R6" s="579" t="str">
        <f>'三菜'!E22</f>
        <v>廣東粥</v>
      </c>
      <c r="S6" s="576" t="str">
        <f>'三菜'!E23</f>
        <v>皮蛋</v>
      </c>
      <c r="T6" s="577"/>
      <c r="U6" s="577"/>
      <c r="V6" s="578"/>
      <c r="W6" s="242">
        <f>'三菜'!F23</f>
        <v>45</v>
      </c>
      <c r="X6" s="444">
        <f>(W6*Y$3)/1000</f>
        <v>11.43</v>
      </c>
      <c r="Y6" s="111" t="str">
        <f>'三菜'!G23</f>
        <v>個</v>
      </c>
      <c r="Z6" s="579" t="str">
        <f>'三菜'!E31</f>
        <v>茄汁魚丁</v>
      </c>
      <c r="AA6" s="576" t="str">
        <f>'三菜'!E32</f>
        <v>水鯊(魚丁)</v>
      </c>
      <c r="AB6" s="577"/>
      <c r="AC6" s="577"/>
      <c r="AD6" s="578"/>
      <c r="AE6" s="242">
        <f>'三菜'!F32</f>
        <v>21</v>
      </c>
      <c r="AF6" s="444">
        <f>(AE6*AG$3)/1000</f>
        <v>5.334</v>
      </c>
      <c r="AG6" s="111" t="str">
        <f>'三菜'!G32</f>
        <v>Kg</v>
      </c>
      <c r="AH6" s="579" t="str">
        <f>'三菜'!E40</f>
        <v>蘿蔔燒肉</v>
      </c>
      <c r="AI6" s="576" t="str">
        <f>'三菜'!E41</f>
        <v>豬肉(丁/五花)</v>
      </c>
      <c r="AJ6" s="577"/>
      <c r="AK6" s="577"/>
      <c r="AL6" s="578"/>
      <c r="AM6" s="242">
        <f>'三菜'!F41</f>
        <v>16</v>
      </c>
      <c r="AN6" s="444">
        <f>(AM6*AO$3)/1000</f>
        <v>4.064</v>
      </c>
      <c r="AO6" s="111" t="str">
        <f>'三菜'!G41</f>
        <v>Kg</v>
      </c>
    </row>
    <row r="7" spans="1:41" ht="21.75">
      <c r="A7" s="597"/>
      <c r="B7" s="580"/>
      <c r="C7" s="568" t="str">
        <f>'三菜'!E6</f>
        <v>鮑魚菇(中丁)</v>
      </c>
      <c r="D7" s="569"/>
      <c r="E7" s="569"/>
      <c r="F7" s="569"/>
      <c r="G7" s="242">
        <f>'三菜'!F6</f>
        <v>6</v>
      </c>
      <c r="H7" s="444">
        <f aca="true" t="shared" si="0" ref="H7:H32">G7*I$3/1000</f>
        <v>1.524</v>
      </c>
      <c r="I7" s="111" t="str">
        <f>'三菜'!G6</f>
        <v>Kg</v>
      </c>
      <c r="J7" s="580"/>
      <c r="K7" s="576" t="str">
        <f>'三菜'!E15</f>
        <v>洋蔥(絲)</v>
      </c>
      <c r="L7" s="577"/>
      <c r="M7" s="577"/>
      <c r="N7" s="578"/>
      <c r="O7" s="242">
        <f>'三菜'!F15</f>
        <v>6</v>
      </c>
      <c r="P7" s="444">
        <f aca="true" t="shared" si="1" ref="P7:P32">(O7*Q$3)/1000</f>
        <v>1.524</v>
      </c>
      <c r="Q7" s="111" t="str">
        <f>'三菜'!G15</f>
        <v>Kg</v>
      </c>
      <c r="R7" s="580"/>
      <c r="S7" s="576" t="str">
        <f>'三菜'!E24</f>
        <v>鹹蛋</v>
      </c>
      <c r="T7" s="577"/>
      <c r="U7" s="577"/>
      <c r="V7" s="578"/>
      <c r="W7" s="242">
        <f>'三菜'!F24</f>
        <v>30</v>
      </c>
      <c r="X7" s="444">
        <f aca="true" t="shared" si="2" ref="X7:X32">(W7*Y$3)/1000</f>
        <v>7.62</v>
      </c>
      <c r="Y7" s="111" t="str">
        <f>'三菜'!G24</f>
        <v>個</v>
      </c>
      <c r="Z7" s="580"/>
      <c r="AA7" s="576" t="str">
        <f>'三菜'!E33</f>
        <v>洋蔥(中丁)</v>
      </c>
      <c r="AB7" s="577"/>
      <c r="AC7" s="577"/>
      <c r="AD7" s="578"/>
      <c r="AE7" s="242">
        <f>'三菜'!F33</f>
        <v>6</v>
      </c>
      <c r="AF7" s="444">
        <f aca="true" t="shared" si="3" ref="AF7:AF32">(AE7*AG$3)/1000</f>
        <v>1.524</v>
      </c>
      <c r="AG7" s="111" t="str">
        <f>'三菜'!G33</f>
        <v>Kg</v>
      </c>
      <c r="AH7" s="580"/>
      <c r="AI7" s="576" t="str">
        <f>'三菜'!E42</f>
        <v>白蘿蔔(中丁)</v>
      </c>
      <c r="AJ7" s="577"/>
      <c r="AK7" s="577"/>
      <c r="AL7" s="578"/>
      <c r="AM7" s="242">
        <f>'三菜'!F42</f>
        <v>7</v>
      </c>
      <c r="AN7" s="444">
        <f aca="true" t="shared" si="4" ref="AN7:AN32">(AM7*AO$3)/1000</f>
        <v>1.778</v>
      </c>
      <c r="AO7" s="111" t="str">
        <f>'三菜'!G42</f>
        <v>Kg</v>
      </c>
    </row>
    <row r="8" spans="1:41" ht="21.75">
      <c r="A8" s="597"/>
      <c r="B8" s="580"/>
      <c r="C8" s="568">
        <f>'三菜'!E7</f>
        <v>0</v>
      </c>
      <c r="D8" s="569"/>
      <c r="E8" s="569"/>
      <c r="F8" s="569"/>
      <c r="G8" s="242">
        <f>'三菜'!F7</f>
        <v>0</v>
      </c>
      <c r="H8" s="444">
        <f t="shared" si="0"/>
        <v>0</v>
      </c>
      <c r="I8" s="111">
        <f>'三菜'!G7</f>
        <v>0</v>
      </c>
      <c r="J8" s="580"/>
      <c r="K8" s="576" t="str">
        <f>'三菜'!E16</f>
        <v>青蔥(段)</v>
      </c>
      <c r="L8" s="577"/>
      <c r="M8" s="577"/>
      <c r="N8" s="578"/>
      <c r="O8" s="242">
        <f>'三菜'!F16</f>
        <v>0.3</v>
      </c>
      <c r="P8" s="444">
        <f t="shared" si="1"/>
        <v>0.0762</v>
      </c>
      <c r="Q8" s="111" t="str">
        <f>'三菜'!G16</f>
        <v>Kg</v>
      </c>
      <c r="R8" s="580"/>
      <c r="S8" s="576" t="str">
        <f>'三菜'!E25</f>
        <v>高麗菜(絲)</v>
      </c>
      <c r="T8" s="577"/>
      <c r="U8" s="577"/>
      <c r="V8" s="578"/>
      <c r="W8" s="242">
        <f>'三菜'!F25</f>
        <v>7</v>
      </c>
      <c r="X8" s="444">
        <f t="shared" si="2"/>
        <v>1.778</v>
      </c>
      <c r="Y8" s="111" t="str">
        <f>'三菜'!G25</f>
        <v>Kg</v>
      </c>
      <c r="Z8" s="580"/>
      <c r="AA8" s="576" t="str">
        <f>'三菜'!E34</f>
        <v>紅蘿蔔(片)</v>
      </c>
      <c r="AB8" s="577"/>
      <c r="AC8" s="577"/>
      <c r="AD8" s="578"/>
      <c r="AE8" s="242">
        <f>'三菜'!F34</f>
        <v>2</v>
      </c>
      <c r="AF8" s="444">
        <f t="shared" si="3"/>
        <v>0.508</v>
      </c>
      <c r="AG8" s="111" t="str">
        <f>'三菜'!G34</f>
        <v>Kg</v>
      </c>
      <c r="AH8" s="580"/>
      <c r="AI8" s="576" t="str">
        <f>'三菜'!E43</f>
        <v>青蔥(珠)</v>
      </c>
      <c r="AJ8" s="577"/>
      <c r="AK8" s="577"/>
      <c r="AL8" s="578"/>
      <c r="AM8" s="242">
        <f>'三菜'!F43</f>
        <v>0.3</v>
      </c>
      <c r="AN8" s="444">
        <f t="shared" si="4"/>
        <v>0.0762</v>
      </c>
      <c r="AO8" s="111" t="str">
        <f>'三菜'!G43</f>
        <v>Kg</v>
      </c>
    </row>
    <row r="9" spans="1:41" ht="21.75">
      <c r="A9" s="597"/>
      <c r="B9" s="580"/>
      <c r="C9" s="568">
        <f>'三菜'!E8</f>
        <v>0</v>
      </c>
      <c r="D9" s="569"/>
      <c r="E9" s="569"/>
      <c r="F9" s="569"/>
      <c r="G9" s="242">
        <f>'三菜'!F8</f>
        <v>0</v>
      </c>
      <c r="H9" s="444">
        <f t="shared" si="0"/>
        <v>0</v>
      </c>
      <c r="I9" s="111">
        <f>'三菜'!G8</f>
        <v>0</v>
      </c>
      <c r="J9" s="580"/>
      <c r="K9" s="576">
        <f>'三菜'!E17</f>
        <v>0</v>
      </c>
      <c r="L9" s="577"/>
      <c r="M9" s="577"/>
      <c r="N9" s="578"/>
      <c r="O9" s="242">
        <f>'三菜'!F17</f>
        <v>0</v>
      </c>
      <c r="P9" s="444">
        <f t="shared" si="1"/>
        <v>0</v>
      </c>
      <c r="Q9" s="111">
        <f>'三菜'!G17</f>
        <v>0</v>
      </c>
      <c r="R9" s="580"/>
      <c r="S9" s="576" t="str">
        <f>'三菜'!E26</f>
        <v>玉米(粒-CAS)</v>
      </c>
      <c r="T9" s="577"/>
      <c r="U9" s="577"/>
      <c r="V9" s="578"/>
      <c r="W9" s="242">
        <f>'三菜'!F26</f>
        <v>3</v>
      </c>
      <c r="X9" s="444">
        <f t="shared" si="2"/>
        <v>0.762</v>
      </c>
      <c r="Y9" s="111" t="str">
        <f>'三菜'!G26</f>
        <v>Kg</v>
      </c>
      <c r="Z9" s="580"/>
      <c r="AA9" s="576" t="str">
        <f>'三菜'!E35</f>
        <v>木耳(切片)</v>
      </c>
      <c r="AB9" s="577"/>
      <c r="AC9" s="577"/>
      <c r="AD9" s="578"/>
      <c r="AE9" s="242">
        <f>'三菜'!F35</f>
        <v>1</v>
      </c>
      <c r="AF9" s="444">
        <f t="shared" si="3"/>
        <v>0.254</v>
      </c>
      <c r="AG9" s="111" t="str">
        <f>'三菜'!G35</f>
        <v>Kg</v>
      </c>
      <c r="AH9" s="580"/>
      <c r="AI9" s="576">
        <f>'三菜'!E44</f>
        <v>0</v>
      </c>
      <c r="AJ9" s="577"/>
      <c r="AK9" s="577"/>
      <c r="AL9" s="578"/>
      <c r="AM9" s="242">
        <f>'三菜'!F44</f>
        <v>0</v>
      </c>
      <c r="AN9" s="444">
        <f t="shared" si="4"/>
        <v>0</v>
      </c>
      <c r="AO9" s="111">
        <f>'三菜'!G44</f>
        <v>0</v>
      </c>
    </row>
    <row r="10" spans="1:41" ht="21.75">
      <c r="A10" s="597"/>
      <c r="B10" s="580"/>
      <c r="C10" s="568">
        <f>'三菜'!E9</f>
        <v>0</v>
      </c>
      <c r="D10" s="569"/>
      <c r="E10" s="569"/>
      <c r="F10" s="569"/>
      <c r="G10" s="242">
        <f>'三菜'!F9</f>
        <v>0</v>
      </c>
      <c r="H10" s="444">
        <f t="shared" si="0"/>
        <v>0</v>
      </c>
      <c r="I10" s="111">
        <f>'三菜'!G9</f>
        <v>0</v>
      </c>
      <c r="J10" s="580"/>
      <c r="K10" s="576">
        <f>'三菜'!E18</f>
        <v>0</v>
      </c>
      <c r="L10" s="577"/>
      <c r="M10" s="577"/>
      <c r="N10" s="578"/>
      <c r="O10" s="242">
        <f>'三菜'!F18</f>
        <v>0</v>
      </c>
      <c r="P10" s="444">
        <f t="shared" si="1"/>
        <v>0</v>
      </c>
      <c r="Q10" s="111">
        <f>'三菜'!G18</f>
        <v>0</v>
      </c>
      <c r="R10" s="580"/>
      <c r="S10" s="576" t="str">
        <f>'三菜'!E27</f>
        <v>豬(絞肉-溫體)</v>
      </c>
      <c r="T10" s="577"/>
      <c r="U10" s="577"/>
      <c r="V10" s="578"/>
      <c r="W10" s="242">
        <f>'三菜'!F27</f>
        <v>3</v>
      </c>
      <c r="X10" s="444">
        <f t="shared" si="2"/>
        <v>0.762</v>
      </c>
      <c r="Y10" s="111" t="str">
        <f>'三菜'!G27</f>
        <v>Kg</v>
      </c>
      <c r="Z10" s="580"/>
      <c r="AA10" s="576" t="str">
        <f>'三菜'!E36</f>
        <v>青蔥(段)</v>
      </c>
      <c r="AB10" s="577"/>
      <c r="AC10" s="577"/>
      <c r="AD10" s="578"/>
      <c r="AE10" s="242">
        <f>'三菜'!F36</f>
        <v>0.3</v>
      </c>
      <c r="AF10" s="444">
        <f t="shared" si="3"/>
        <v>0.0762</v>
      </c>
      <c r="AG10" s="111" t="str">
        <f>'三菜'!G36</f>
        <v>Kg</v>
      </c>
      <c r="AH10" s="580"/>
      <c r="AI10" s="576">
        <f>'三菜'!E45</f>
        <v>0</v>
      </c>
      <c r="AJ10" s="577"/>
      <c r="AK10" s="577"/>
      <c r="AL10" s="578"/>
      <c r="AM10" s="242">
        <f>'三菜'!F45</f>
        <v>0</v>
      </c>
      <c r="AN10" s="444">
        <f t="shared" si="4"/>
        <v>0</v>
      </c>
      <c r="AO10" s="111">
        <f>'三菜'!G45</f>
        <v>0</v>
      </c>
    </row>
    <row r="11" spans="1:41" ht="21.75">
      <c r="A11" s="597"/>
      <c r="B11" s="580"/>
      <c r="C11" s="568">
        <f>'三菜'!E10</f>
        <v>0</v>
      </c>
      <c r="D11" s="569"/>
      <c r="E11" s="569"/>
      <c r="F11" s="569"/>
      <c r="G11" s="242">
        <f>'三菜'!F10</f>
        <v>0</v>
      </c>
      <c r="H11" s="444">
        <f t="shared" si="0"/>
        <v>0</v>
      </c>
      <c r="I11" s="111">
        <f>'三菜'!G10</f>
        <v>0</v>
      </c>
      <c r="J11" s="580"/>
      <c r="K11" s="576">
        <f>'三菜'!E19</f>
        <v>0</v>
      </c>
      <c r="L11" s="577"/>
      <c r="M11" s="577"/>
      <c r="N11" s="578"/>
      <c r="O11" s="242">
        <f>'三菜'!F19</f>
        <v>0</v>
      </c>
      <c r="P11" s="444">
        <f t="shared" si="1"/>
        <v>0</v>
      </c>
      <c r="Q11" s="111">
        <f>'三菜'!G19</f>
        <v>0</v>
      </c>
      <c r="R11" s="580"/>
      <c r="S11" s="576" t="str">
        <f>'三菜'!E28</f>
        <v>洗選蛋(30粒)</v>
      </c>
      <c r="T11" s="577"/>
      <c r="U11" s="577"/>
      <c r="V11" s="578"/>
      <c r="W11" s="242">
        <f>'三菜'!F28</f>
        <v>2</v>
      </c>
      <c r="X11" s="444">
        <f t="shared" si="2"/>
        <v>0.508</v>
      </c>
      <c r="Y11" s="111" t="str">
        <f>'三菜'!G28</f>
        <v>盤</v>
      </c>
      <c r="Z11" s="580"/>
      <c r="AA11" s="576">
        <f>'三菜'!E37</f>
        <v>0</v>
      </c>
      <c r="AB11" s="577"/>
      <c r="AC11" s="577"/>
      <c r="AD11" s="578"/>
      <c r="AE11" s="242">
        <f>'三菜'!F37</f>
        <v>0</v>
      </c>
      <c r="AF11" s="444">
        <f t="shared" si="3"/>
        <v>0</v>
      </c>
      <c r="AG11" s="111">
        <f>'三菜'!G37</f>
        <v>0</v>
      </c>
      <c r="AH11" s="580"/>
      <c r="AI11" s="576">
        <f>'三菜'!E46</f>
        <v>0</v>
      </c>
      <c r="AJ11" s="577"/>
      <c r="AK11" s="577"/>
      <c r="AL11" s="578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7"/>
      <c r="B12" s="580"/>
      <c r="C12" s="568">
        <f>'三菜'!E11</f>
        <v>0</v>
      </c>
      <c r="D12" s="569"/>
      <c r="E12" s="569"/>
      <c r="F12" s="569"/>
      <c r="G12" s="242">
        <f>'三菜'!F11</f>
        <v>0</v>
      </c>
      <c r="H12" s="444">
        <f t="shared" si="0"/>
        <v>0</v>
      </c>
      <c r="I12" s="111">
        <f>'三菜'!G11</f>
        <v>0</v>
      </c>
      <c r="J12" s="580"/>
      <c r="K12" s="576">
        <f>'三菜'!E20</f>
        <v>0</v>
      </c>
      <c r="L12" s="577"/>
      <c r="M12" s="577"/>
      <c r="N12" s="578"/>
      <c r="O12" s="242">
        <f>'三菜'!F20</f>
        <v>0</v>
      </c>
      <c r="P12" s="444">
        <f t="shared" si="1"/>
        <v>0</v>
      </c>
      <c r="Q12" s="111">
        <f>'三菜'!G20</f>
        <v>0</v>
      </c>
      <c r="R12" s="580"/>
      <c r="S12" s="576" t="str">
        <f>'三菜'!E29</f>
        <v>香菇(生鮮切絲)</v>
      </c>
      <c r="T12" s="577"/>
      <c r="U12" s="577"/>
      <c r="V12" s="578"/>
      <c r="W12" s="242">
        <f>'三菜'!F29</f>
        <v>1</v>
      </c>
      <c r="X12" s="444">
        <f t="shared" si="2"/>
        <v>0.254</v>
      </c>
      <c r="Y12" s="111" t="str">
        <f>'三菜'!G29</f>
        <v>Kg</v>
      </c>
      <c r="Z12" s="580"/>
      <c r="AA12" s="576">
        <f>'三菜'!E38</f>
        <v>0</v>
      </c>
      <c r="AB12" s="577"/>
      <c r="AC12" s="577"/>
      <c r="AD12" s="578"/>
      <c r="AE12" s="242">
        <f>'三菜'!F38</f>
        <v>0</v>
      </c>
      <c r="AF12" s="444">
        <f t="shared" si="3"/>
        <v>0</v>
      </c>
      <c r="AG12" s="111">
        <f>'三菜'!G38</f>
        <v>0</v>
      </c>
      <c r="AH12" s="580"/>
      <c r="AI12" s="576">
        <f>'三菜'!E47</f>
        <v>0</v>
      </c>
      <c r="AJ12" s="577"/>
      <c r="AK12" s="577"/>
      <c r="AL12" s="578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7"/>
      <c r="B13" s="585"/>
      <c r="C13" s="568">
        <f>'三菜'!E12</f>
        <v>0</v>
      </c>
      <c r="D13" s="569"/>
      <c r="E13" s="569"/>
      <c r="F13" s="569"/>
      <c r="G13" s="242">
        <f>'三菜'!F12</f>
        <v>0</v>
      </c>
      <c r="H13" s="444">
        <f t="shared" si="0"/>
        <v>0</v>
      </c>
      <c r="I13" s="111">
        <f>'三菜'!G12</f>
        <v>0</v>
      </c>
      <c r="J13" s="585"/>
      <c r="K13" s="576">
        <f>'三菜'!E21</f>
        <v>0</v>
      </c>
      <c r="L13" s="577"/>
      <c r="M13" s="577"/>
      <c r="N13" s="578"/>
      <c r="O13" s="242">
        <f>'三菜'!F21</f>
        <v>0</v>
      </c>
      <c r="P13" s="444">
        <f t="shared" si="1"/>
        <v>0</v>
      </c>
      <c r="Q13" s="111">
        <f>'三菜'!G21</f>
        <v>0</v>
      </c>
      <c r="R13" s="585"/>
      <c r="S13" s="576" t="e">
        <f>IF('三菜'!E30="","",(LEFT('三菜'!E30,FIND(" ",'三菜'!E30))))</f>
        <v>#VALUE!</v>
      </c>
      <c r="T13" s="577"/>
      <c r="U13" s="577"/>
      <c r="V13" s="578"/>
      <c r="W13" s="242">
        <f>'三菜'!F30</f>
        <v>0.2</v>
      </c>
      <c r="X13" s="444">
        <f t="shared" si="2"/>
        <v>0.050800000000000005</v>
      </c>
      <c r="Y13" s="111" t="str">
        <f>'三菜'!G30</f>
        <v>Kg</v>
      </c>
      <c r="Z13" s="585"/>
      <c r="AA13" s="576">
        <f>'三菜'!E39</f>
        <v>0</v>
      </c>
      <c r="AB13" s="577"/>
      <c r="AC13" s="577"/>
      <c r="AD13" s="578"/>
      <c r="AE13" s="242">
        <f>'三菜'!F39</f>
        <v>0</v>
      </c>
      <c r="AF13" s="444">
        <f t="shared" si="3"/>
        <v>0</v>
      </c>
      <c r="AG13" s="111">
        <f>'三菜'!G39</f>
        <v>0</v>
      </c>
      <c r="AH13" s="585"/>
      <c r="AI13" s="576">
        <f>'三菜'!E48</f>
        <v>0</v>
      </c>
      <c r="AJ13" s="577"/>
      <c r="AK13" s="577"/>
      <c r="AL13" s="578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6" t="s">
        <v>26</v>
      </c>
      <c r="B14" s="579" t="str">
        <f>'三菜'!H4</f>
        <v>高麗什錦</v>
      </c>
      <c r="C14" s="568" t="str">
        <f>'三菜'!H5</f>
        <v>高麗菜(片)</v>
      </c>
      <c r="D14" s="569"/>
      <c r="E14" s="569"/>
      <c r="F14" s="569"/>
      <c r="G14" s="242">
        <f>'三菜'!I5</f>
        <v>16</v>
      </c>
      <c r="H14" s="444">
        <f t="shared" si="0"/>
        <v>4.064</v>
      </c>
      <c r="I14" s="111" t="str">
        <f>'三菜'!J5</f>
        <v>Kg</v>
      </c>
      <c r="J14" s="579" t="str">
        <f>'三菜'!H13</f>
        <v>五彩魷魚圈</v>
      </c>
      <c r="K14" s="576" t="str">
        <f>'三菜'!H14</f>
        <v>洋蔥(片)</v>
      </c>
      <c r="L14" s="577"/>
      <c r="M14" s="577"/>
      <c r="N14" s="578"/>
      <c r="O14" s="242">
        <f>'三菜'!I14</f>
        <v>7</v>
      </c>
      <c r="P14" s="444">
        <f t="shared" si="1"/>
        <v>1.778</v>
      </c>
      <c r="Q14" s="111" t="str">
        <f>'三菜'!J14</f>
        <v>Kg</v>
      </c>
      <c r="R14" s="579" t="str">
        <f>'三菜'!H22</f>
        <v>綜合滷味</v>
      </c>
      <c r="S14" s="576" t="str">
        <f>'三菜'!H23</f>
        <v>白蘿蔔(中丁)</v>
      </c>
      <c r="T14" s="577"/>
      <c r="U14" s="577"/>
      <c r="V14" s="578"/>
      <c r="W14" s="242">
        <f>'三菜'!I23</f>
        <v>4</v>
      </c>
      <c r="X14" s="444">
        <f t="shared" si="2"/>
        <v>1.016</v>
      </c>
      <c r="Y14" s="111" t="str">
        <f>'三菜'!J23</f>
        <v>Kg</v>
      </c>
      <c r="Z14" s="579" t="str">
        <f>'三菜'!H31</f>
        <v>辣炒海帶根</v>
      </c>
      <c r="AA14" s="576" t="str">
        <f>'三菜'!H32</f>
        <v>海帶(根)</v>
      </c>
      <c r="AB14" s="577"/>
      <c r="AC14" s="577"/>
      <c r="AD14" s="578"/>
      <c r="AE14" s="242">
        <f>'三菜'!I32</f>
        <v>12</v>
      </c>
      <c r="AF14" s="444">
        <f>(AE14*AG$3)/1000</f>
        <v>3.048</v>
      </c>
      <c r="AG14" s="111" t="str">
        <f>'三菜'!J32</f>
        <v>Kg</v>
      </c>
      <c r="AH14" s="579" t="str">
        <f>'三菜'!H40</f>
        <v>番茄蛋豆腐</v>
      </c>
      <c r="AI14" s="576" t="str">
        <f>'三菜'!H41</f>
        <v>番茄(切丁)</v>
      </c>
      <c r="AJ14" s="577"/>
      <c r="AK14" s="577"/>
      <c r="AL14" s="578"/>
      <c r="AM14" s="242">
        <f>'三菜'!I41</f>
        <v>10</v>
      </c>
      <c r="AN14" s="444">
        <f t="shared" si="4"/>
        <v>2.54</v>
      </c>
      <c r="AO14" s="111" t="str">
        <f>'三菜'!J41</f>
        <v>Kg</v>
      </c>
    </row>
    <row r="15" spans="1:41" ht="21.75">
      <c r="A15" s="597"/>
      <c r="B15" s="580"/>
      <c r="C15" s="568" t="str">
        <f>'三菜'!H6</f>
        <v>培根(切)</v>
      </c>
      <c r="D15" s="569"/>
      <c r="E15" s="569"/>
      <c r="F15" s="569"/>
      <c r="G15" s="242">
        <f>'三菜'!I6</f>
        <v>2</v>
      </c>
      <c r="H15" s="444">
        <f t="shared" si="0"/>
        <v>0.508</v>
      </c>
      <c r="I15" s="111" t="str">
        <f>'三菜'!J6</f>
        <v>Kg</v>
      </c>
      <c r="J15" s="580"/>
      <c r="K15" s="576" t="str">
        <f>'三菜'!H15</f>
        <v>白魷魚圈</v>
      </c>
      <c r="L15" s="577"/>
      <c r="M15" s="577"/>
      <c r="N15" s="578"/>
      <c r="O15" s="242">
        <f>'三菜'!I15</f>
        <v>3</v>
      </c>
      <c r="P15" s="444">
        <f t="shared" si="1"/>
        <v>0.762</v>
      </c>
      <c r="Q15" s="111" t="str">
        <f>'三菜'!J15</f>
        <v>Kg</v>
      </c>
      <c r="R15" s="580"/>
      <c r="S15" s="576" t="str">
        <f>'三菜'!H24</f>
        <v>杏鮑菇(中丁)</v>
      </c>
      <c r="T15" s="577"/>
      <c r="U15" s="577"/>
      <c r="V15" s="578"/>
      <c r="W15" s="242">
        <f>'三菜'!I24</f>
        <v>3</v>
      </c>
      <c r="X15" s="444">
        <f t="shared" si="2"/>
        <v>0.762</v>
      </c>
      <c r="Y15" s="111" t="str">
        <f>'三菜'!J24</f>
        <v>Kg</v>
      </c>
      <c r="Z15" s="580"/>
      <c r="AA15" s="576" t="str">
        <f>'三菜'!H33</f>
        <v>豬肉(絲)</v>
      </c>
      <c r="AB15" s="577"/>
      <c r="AC15" s="577"/>
      <c r="AD15" s="578"/>
      <c r="AE15" s="242">
        <f>'三菜'!I33</f>
        <v>3</v>
      </c>
      <c r="AF15" s="444">
        <f t="shared" si="3"/>
        <v>0.762</v>
      </c>
      <c r="AG15" s="111" t="str">
        <f>'三菜'!J33</f>
        <v>Kg</v>
      </c>
      <c r="AH15" s="580"/>
      <c r="AI15" s="576" t="str">
        <f>'三菜'!H42</f>
        <v>洗選蛋(30粒)</v>
      </c>
      <c r="AJ15" s="577"/>
      <c r="AK15" s="577"/>
      <c r="AL15" s="578"/>
      <c r="AM15" s="242">
        <f>'三菜'!I42</f>
        <v>3</v>
      </c>
      <c r="AN15" s="444">
        <f t="shared" si="4"/>
        <v>0.762</v>
      </c>
      <c r="AO15" s="111" t="str">
        <f>'三菜'!J42</f>
        <v>盤</v>
      </c>
    </row>
    <row r="16" spans="1:41" ht="21.75">
      <c r="A16" s="597"/>
      <c r="B16" s="580"/>
      <c r="C16" s="568" t="str">
        <f>'三菜'!H7</f>
        <v>紅蘿蔔(片)</v>
      </c>
      <c r="D16" s="569"/>
      <c r="E16" s="569"/>
      <c r="F16" s="569"/>
      <c r="G16" s="242">
        <f>'三菜'!I7</f>
        <v>1</v>
      </c>
      <c r="H16" s="444">
        <f t="shared" si="0"/>
        <v>0.254</v>
      </c>
      <c r="I16" s="111" t="str">
        <f>'三菜'!J7</f>
        <v>Kg</v>
      </c>
      <c r="J16" s="580"/>
      <c r="K16" s="576" t="str">
        <f>'三菜'!H16</f>
        <v>青椒(片)</v>
      </c>
      <c r="L16" s="577"/>
      <c r="M16" s="577"/>
      <c r="N16" s="578"/>
      <c r="O16" s="242">
        <f>'三菜'!I16</f>
        <v>3</v>
      </c>
      <c r="P16" s="444">
        <f t="shared" si="1"/>
        <v>0.762</v>
      </c>
      <c r="Q16" s="111" t="str">
        <f>'三菜'!J16</f>
        <v>Kg</v>
      </c>
      <c r="R16" s="580"/>
      <c r="S16" s="576" t="str">
        <f>'三菜'!H25</f>
        <v>黑輪(切片)</v>
      </c>
      <c r="T16" s="577"/>
      <c r="U16" s="577"/>
      <c r="V16" s="578"/>
      <c r="W16" s="242">
        <f>'三菜'!I25</f>
        <v>3</v>
      </c>
      <c r="X16" s="444">
        <f t="shared" si="2"/>
        <v>0.762</v>
      </c>
      <c r="Y16" s="111" t="str">
        <f>'三菜'!J25</f>
        <v>Kg</v>
      </c>
      <c r="Z16" s="580"/>
      <c r="AA16" s="576" t="str">
        <f>'三菜'!H34</f>
        <v>青蔥(段)</v>
      </c>
      <c r="AB16" s="577"/>
      <c r="AC16" s="577"/>
      <c r="AD16" s="578"/>
      <c r="AE16" s="242">
        <f>'三菜'!I34</f>
        <v>0.2</v>
      </c>
      <c r="AF16" s="444">
        <f t="shared" si="3"/>
        <v>0.050800000000000005</v>
      </c>
      <c r="AG16" s="111" t="str">
        <f>'三菜'!J34</f>
        <v>Kg</v>
      </c>
      <c r="AH16" s="580"/>
      <c r="AI16" s="576" t="str">
        <f>'三菜'!H43</f>
        <v>豆腐(盤-4.5K/非)</v>
      </c>
      <c r="AJ16" s="577"/>
      <c r="AK16" s="577"/>
      <c r="AL16" s="578"/>
      <c r="AM16" s="242">
        <f>'三菜'!I43</f>
        <v>1</v>
      </c>
      <c r="AN16" s="444">
        <f t="shared" si="4"/>
        <v>0.254</v>
      </c>
      <c r="AO16" s="111" t="str">
        <f>'三菜'!J43</f>
        <v>板</v>
      </c>
    </row>
    <row r="17" spans="1:42" ht="21.75">
      <c r="A17" s="597"/>
      <c r="B17" s="580"/>
      <c r="C17" s="568" t="str">
        <f>'三菜'!H8</f>
        <v>蒜(切碎)</v>
      </c>
      <c r="D17" s="569"/>
      <c r="E17" s="569"/>
      <c r="F17" s="569"/>
      <c r="G17" s="242">
        <f>'三菜'!I8</f>
        <v>0.2</v>
      </c>
      <c r="H17" s="444">
        <f t="shared" si="0"/>
        <v>0.050800000000000005</v>
      </c>
      <c r="I17" s="111" t="str">
        <f>'三菜'!J8</f>
        <v>Kg</v>
      </c>
      <c r="J17" s="580"/>
      <c r="K17" s="576" t="str">
        <f>'三菜'!H17</f>
        <v>彩椒(片)</v>
      </c>
      <c r="L17" s="577"/>
      <c r="M17" s="577"/>
      <c r="N17" s="578"/>
      <c r="O17" s="242">
        <f>'三菜'!I17</f>
        <v>3</v>
      </c>
      <c r="P17" s="444">
        <f t="shared" si="1"/>
        <v>0.762</v>
      </c>
      <c r="Q17" s="111" t="str">
        <f>'三菜'!J17</f>
        <v>Kg</v>
      </c>
      <c r="R17" s="580"/>
      <c r="S17" s="576" t="str">
        <f>'三菜'!H26</f>
        <v>豬肉(丁/五花)</v>
      </c>
      <c r="T17" s="577"/>
      <c r="U17" s="577"/>
      <c r="V17" s="578"/>
      <c r="W17" s="242">
        <f>'三菜'!I26</f>
        <v>3</v>
      </c>
      <c r="X17" s="444">
        <f t="shared" si="2"/>
        <v>0.762</v>
      </c>
      <c r="Y17" s="111" t="str">
        <f>'三菜'!J26</f>
        <v>Kg</v>
      </c>
      <c r="Z17" s="580"/>
      <c r="AA17" s="576" t="str">
        <f>'三菜'!H35</f>
        <v>辣椒</v>
      </c>
      <c r="AB17" s="577"/>
      <c r="AC17" s="577"/>
      <c r="AD17" s="578"/>
      <c r="AE17" s="242">
        <f>'三菜'!I35</f>
        <v>0.1</v>
      </c>
      <c r="AF17" s="444">
        <f t="shared" si="3"/>
        <v>0.025400000000000002</v>
      </c>
      <c r="AG17" s="111" t="str">
        <f>'三菜'!J35</f>
        <v>Kg</v>
      </c>
      <c r="AH17" s="580"/>
      <c r="AI17" s="576" t="str">
        <f>'三菜'!H44</f>
        <v>青蔥(段)</v>
      </c>
      <c r="AJ17" s="577"/>
      <c r="AK17" s="577"/>
      <c r="AL17" s="578"/>
      <c r="AM17" s="242">
        <f>'三菜'!I44</f>
        <v>0.2</v>
      </c>
      <c r="AN17" s="444">
        <f t="shared" si="4"/>
        <v>0.050800000000000005</v>
      </c>
      <c r="AO17" s="111" t="str">
        <f>'三菜'!J44</f>
        <v>Kg</v>
      </c>
      <c r="AP17" s="114"/>
    </row>
    <row r="18" spans="1:42" ht="21.75">
      <c r="A18" s="597"/>
      <c r="B18" s="580"/>
      <c r="C18" s="568">
        <f>'三菜'!H9</f>
        <v>0</v>
      </c>
      <c r="D18" s="569"/>
      <c r="E18" s="569"/>
      <c r="F18" s="569"/>
      <c r="G18" s="242">
        <f>'三菜'!I9</f>
        <v>0</v>
      </c>
      <c r="H18" s="444">
        <f t="shared" si="0"/>
        <v>0</v>
      </c>
      <c r="I18" s="111">
        <f>'三菜'!J9</f>
        <v>0</v>
      </c>
      <c r="J18" s="580"/>
      <c r="K18" s="576" t="str">
        <f>'三菜'!H18</f>
        <v>木耳(切片)</v>
      </c>
      <c r="L18" s="577"/>
      <c r="M18" s="577"/>
      <c r="N18" s="578"/>
      <c r="O18" s="242">
        <f>'三菜'!I18</f>
        <v>1</v>
      </c>
      <c r="P18" s="444">
        <f t="shared" si="1"/>
        <v>0.254</v>
      </c>
      <c r="Q18" s="111" t="str">
        <f>'三菜'!J18</f>
        <v>Kg</v>
      </c>
      <c r="R18" s="580"/>
      <c r="S18" s="576" t="str">
        <f>'三菜'!H27</f>
        <v>紅蘿蔔(中丁)</v>
      </c>
      <c r="T18" s="577"/>
      <c r="U18" s="577"/>
      <c r="V18" s="578"/>
      <c r="W18" s="242">
        <f>'三菜'!I27</f>
        <v>2</v>
      </c>
      <c r="X18" s="444">
        <f t="shared" si="2"/>
        <v>0.508</v>
      </c>
      <c r="Y18" s="111" t="str">
        <f>'三菜'!J27</f>
        <v>Kg</v>
      </c>
      <c r="Z18" s="580"/>
      <c r="AA18" s="576">
        <f>'三菜'!H36</f>
        <v>0</v>
      </c>
      <c r="AB18" s="577"/>
      <c r="AC18" s="577"/>
      <c r="AD18" s="578"/>
      <c r="AE18" s="242">
        <f>'三菜'!I36</f>
        <v>0</v>
      </c>
      <c r="AF18" s="444">
        <f t="shared" si="3"/>
        <v>0</v>
      </c>
      <c r="AG18" s="111">
        <f>'三菜'!J36</f>
        <v>0</v>
      </c>
      <c r="AH18" s="580"/>
      <c r="AI18" s="576">
        <f>'三菜'!H45</f>
        <v>0</v>
      </c>
      <c r="AJ18" s="577"/>
      <c r="AK18" s="577"/>
      <c r="AL18" s="578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.75">
      <c r="A19" s="597"/>
      <c r="B19" s="580"/>
      <c r="C19" s="568">
        <f>'三菜'!H10</f>
        <v>0</v>
      </c>
      <c r="D19" s="569"/>
      <c r="E19" s="569"/>
      <c r="F19" s="569"/>
      <c r="G19" s="242">
        <f>'三菜'!I10</f>
        <v>0</v>
      </c>
      <c r="H19" s="444">
        <f t="shared" si="0"/>
        <v>0</v>
      </c>
      <c r="I19" s="111">
        <f>'三菜'!J10</f>
        <v>0</v>
      </c>
      <c r="J19" s="580"/>
      <c r="K19" s="576" t="str">
        <f>'三菜'!H19</f>
        <v>蒜(切碎)</v>
      </c>
      <c r="L19" s="577"/>
      <c r="M19" s="577"/>
      <c r="N19" s="578"/>
      <c r="O19" s="242">
        <f>'三菜'!I19</f>
        <v>0.3</v>
      </c>
      <c r="P19" s="444">
        <f t="shared" si="1"/>
        <v>0.0762</v>
      </c>
      <c r="Q19" s="111" t="str">
        <f>'三菜'!J19</f>
        <v>Kg</v>
      </c>
      <c r="R19" s="580"/>
      <c r="S19" s="576">
        <f>'三菜'!H28</f>
        <v>0</v>
      </c>
      <c r="T19" s="577"/>
      <c r="U19" s="577"/>
      <c r="V19" s="578"/>
      <c r="W19" s="242">
        <f>'三菜'!I28</f>
        <v>0</v>
      </c>
      <c r="X19" s="444">
        <f t="shared" si="2"/>
        <v>0</v>
      </c>
      <c r="Y19" s="111">
        <f>'三菜'!J28</f>
        <v>0</v>
      </c>
      <c r="Z19" s="580"/>
      <c r="AA19" s="576">
        <f>'三菜'!H37</f>
        <v>0</v>
      </c>
      <c r="AB19" s="577"/>
      <c r="AC19" s="577"/>
      <c r="AD19" s="578"/>
      <c r="AE19" s="242">
        <f>'三菜'!I37</f>
        <v>0</v>
      </c>
      <c r="AF19" s="444">
        <f t="shared" si="3"/>
        <v>0</v>
      </c>
      <c r="AG19" s="111">
        <f>'三菜'!J37</f>
        <v>0</v>
      </c>
      <c r="AH19" s="580"/>
      <c r="AI19" s="576">
        <f>'三菜'!H46</f>
        <v>0</v>
      </c>
      <c r="AJ19" s="577"/>
      <c r="AK19" s="577"/>
      <c r="AL19" s="578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7"/>
      <c r="B20" s="580"/>
      <c r="C20" s="568">
        <f>'三菜'!H11</f>
        <v>0</v>
      </c>
      <c r="D20" s="569"/>
      <c r="E20" s="569"/>
      <c r="F20" s="569"/>
      <c r="G20" s="242">
        <f>'三菜'!I11</f>
        <v>0</v>
      </c>
      <c r="H20" s="444">
        <f t="shared" si="0"/>
        <v>0</v>
      </c>
      <c r="I20" s="111">
        <f>'三菜'!J11</f>
        <v>0</v>
      </c>
      <c r="J20" s="580"/>
      <c r="K20" s="576">
        <f>'三菜'!H20</f>
        <v>0</v>
      </c>
      <c r="L20" s="577"/>
      <c r="M20" s="577"/>
      <c r="N20" s="578"/>
      <c r="O20" s="242">
        <f>'三菜'!I20</f>
        <v>0</v>
      </c>
      <c r="P20" s="444">
        <f t="shared" si="1"/>
        <v>0</v>
      </c>
      <c r="Q20" s="111">
        <f>'三菜'!J20</f>
        <v>0</v>
      </c>
      <c r="R20" s="580"/>
      <c r="S20" s="576">
        <f>'三菜'!H29</f>
        <v>0</v>
      </c>
      <c r="T20" s="577"/>
      <c r="U20" s="577"/>
      <c r="V20" s="578"/>
      <c r="W20" s="242">
        <f>'三菜'!I29</f>
        <v>0</v>
      </c>
      <c r="X20" s="444">
        <f t="shared" si="2"/>
        <v>0</v>
      </c>
      <c r="Y20" s="111">
        <f>'三菜'!J29</f>
        <v>0</v>
      </c>
      <c r="Z20" s="580"/>
      <c r="AA20" s="576">
        <f>'三菜'!H38</f>
        <v>0</v>
      </c>
      <c r="AB20" s="577"/>
      <c r="AC20" s="577"/>
      <c r="AD20" s="578"/>
      <c r="AE20" s="242">
        <f>'三菜'!I38</f>
        <v>0</v>
      </c>
      <c r="AF20" s="444">
        <f t="shared" si="3"/>
        <v>0</v>
      </c>
      <c r="AG20" s="111">
        <f>'三菜'!J38</f>
        <v>0</v>
      </c>
      <c r="AH20" s="580"/>
      <c r="AI20" s="576">
        <f>'三菜'!H47</f>
        <v>0</v>
      </c>
      <c r="AJ20" s="577"/>
      <c r="AK20" s="577"/>
      <c r="AL20" s="578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6" t="s">
        <v>27</v>
      </c>
      <c r="B21" s="579" t="str">
        <f>'三菜'!K4</f>
        <v>蒜炒油菜</v>
      </c>
      <c r="C21" s="568" t="str">
        <f>'三菜'!K5</f>
        <v>油菜(切段)</v>
      </c>
      <c r="D21" s="569"/>
      <c r="E21" s="569"/>
      <c r="F21" s="569"/>
      <c r="G21" s="242">
        <f>'三菜'!L5</f>
        <v>17</v>
      </c>
      <c r="H21" s="444">
        <f t="shared" si="0"/>
        <v>4.318</v>
      </c>
      <c r="I21" s="111" t="str">
        <f>'三菜'!M5</f>
        <v>Kg</v>
      </c>
      <c r="J21" s="579" t="str">
        <f>'三菜'!K13</f>
        <v>蒜香菠菜</v>
      </c>
      <c r="K21" s="568" t="str">
        <f>'三菜'!K14</f>
        <v>菠菜(切段)</v>
      </c>
      <c r="L21" s="569"/>
      <c r="M21" s="569"/>
      <c r="N21" s="569"/>
      <c r="O21" s="242">
        <f>'三菜'!L14</f>
        <v>17</v>
      </c>
      <c r="P21" s="444">
        <f t="shared" si="1"/>
        <v>4.318</v>
      </c>
      <c r="Q21" s="111" t="str">
        <f>'三菜'!M14</f>
        <v>Kg</v>
      </c>
      <c r="R21" s="579">
        <f>'三菜'!K22</f>
        <v>0</v>
      </c>
      <c r="S21" s="576">
        <f>'三菜'!K23</f>
        <v>0</v>
      </c>
      <c r="T21" s="577"/>
      <c r="U21" s="577"/>
      <c r="V21" s="578"/>
      <c r="W21" s="242">
        <f>'三菜'!L23</f>
        <v>0</v>
      </c>
      <c r="X21" s="444">
        <f t="shared" si="2"/>
        <v>0</v>
      </c>
      <c r="Y21" s="111">
        <f>'三菜'!M23</f>
        <v>0</v>
      </c>
      <c r="Z21" s="579" t="str">
        <f>'三菜'!K31</f>
        <v>蒜香白菜</v>
      </c>
      <c r="AA21" s="576" t="str">
        <f>'三菜'!K32</f>
        <v>大白菜(切片)</v>
      </c>
      <c r="AB21" s="577"/>
      <c r="AC21" s="577"/>
      <c r="AD21" s="578"/>
      <c r="AE21" s="242">
        <f>'三菜'!L32</f>
        <v>17</v>
      </c>
      <c r="AF21" s="444">
        <f t="shared" si="3"/>
        <v>4.318</v>
      </c>
      <c r="AG21" s="111" t="str">
        <f>'三菜'!M32</f>
        <v>Kg</v>
      </c>
      <c r="AH21" s="579" t="str">
        <f>'三菜'!K40</f>
        <v>炒青江菜</v>
      </c>
      <c r="AI21" s="576" t="str">
        <f>'三菜'!K41</f>
        <v>青江菜(切段)</v>
      </c>
      <c r="AJ21" s="577"/>
      <c r="AK21" s="577"/>
      <c r="AL21" s="578"/>
      <c r="AM21" s="242">
        <f>'三菜'!L41</f>
        <v>17</v>
      </c>
      <c r="AN21" s="444">
        <f t="shared" si="4"/>
        <v>4.318</v>
      </c>
      <c r="AO21" s="111" t="str">
        <f>'三菜'!M41</f>
        <v>Kg</v>
      </c>
      <c r="AP21" s="114"/>
    </row>
    <row r="22" spans="1:42" ht="21.75">
      <c r="A22" s="597"/>
      <c r="B22" s="580"/>
      <c r="C22" s="568" t="str">
        <f>'三菜'!K6</f>
        <v>蒜(切碎)</v>
      </c>
      <c r="D22" s="569"/>
      <c r="E22" s="569"/>
      <c r="F22" s="569"/>
      <c r="G22" s="242">
        <f>'三菜'!L6</f>
        <v>0.3</v>
      </c>
      <c r="H22" s="444">
        <f t="shared" si="0"/>
        <v>0.0762</v>
      </c>
      <c r="I22" s="111" t="str">
        <f>'三菜'!M6</f>
        <v>Kg</v>
      </c>
      <c r="J22" s="580"/>
      <c r="K22" s="568" t="str">
        <f>'三菜'!K15</f>
        <v>蒜(切碎)</v>
      </c>
      <c r="L22" s="569"/>
      <c r="M22" s="569"/>
      <c r="N22" s="569"/>
      <c r="O22" s="242">
        <f>'三菜'!L15</f>
        <v>0.3</v>
      </c>
      <c r="P22" s="444">
        <f t="shared" si="1"/>
        <v>0.0762</v>
      </c>
      <c r="Q22" s="111" t="str">
        <f>'三菜'!M15</f>
        <v>Kg</v>
      </c>
      <c r="R22" s="580"/>
      <c r="S22" s="576">
        <f>'三菜'!K24</f>
        <v>0</v>
      </c>
      <c r="T22" s="577"/>
      <c r="U22" s="577"/>
      <c r="V22" s="578"/>
      <c r="W22" s="242">
        <f>'三菜'!L24</f>
        <v>0</v>
      </c>
      <c r="X22" s="444">
        <f t="shared" si="2"/>
        <v>0</v>
      </c>
      <c r="Y22" s="111">
        <f>'三菜'!M24</f>
        <v>0</v>
      </c>
      <c r="Z22" s="580"/>
      <c r="AA22" s="576" t="str">
        <f>'三菜'!K33</f>
        <v>木耳(絲濕)</v>
      </c>
      <c r="AB22" s="577"/>
      <c r="AC22" s="577"/>
      <c r="AD22" s="578"/>
      <c r="AE22" s="242">
        <f>'三菜'!L33</f>
        <v>1</v>
      </c>
      <c r="AF22" s="444">
        <f t="shared" si="3"/>
        <v>0.254</v>
      </c>
      <c r="AG22" s="111" t="str">
        <f>'三菜'!M33</f>
        <v>Kg</v>
      </c>
      <c r="AH22" s="580"/>
      <c r="AI22" s="576" t="str">
        <f>'三菜'!K42</f>
        <v>蒜(切碎)</v>
      </c>
      <c r="AJ22" s="577"/>
      <c r="AK22" s="577"/>
      <c r="AL22" s="578"/>
      <c r="AM22" s="242">
        <f>'三菜'!L42</f>
        <v>0.3</v>
      </c>
      <c r="AN22" s="444">
        <f t="shared" si="4"/>
        <v>0.0762</v>
      </c>
      <c r="AO22" s="111" t="str">
        <f>'三菜'!M42</f>
        <v>Kg</v>
      </c>
      <c r="AP22" s="114"/>
    </row>
    <row r="23" spans="1:42" ht="21.75">
      <c r="A23" s="597"/>
      <c r="B23" s="580"/>
      <c r="C23" s="568">
        <f>'三菜'!K7</f>
        <v>0</v>
      </c>
      <c r="D23" s="569"/>
      <c r="E23" s="569"/>
      <c r="F23" s="569"/>
      <c r="G23" s="242">
        <f>'三菜'!L7</f>
        <v>0</v>
      </c>
      <c r="H23" s="444">
        <f t="shared" si="0"/>
        <v>0</v>
      </c>
      <c r="I23" s="111">
        <f>'三菜'!M7</f>
        <v>0</v>
      </c>
      <c r="J23" s="580"/>
      <c r="K23" s="568">
        <f>'三菜'!K16</f>
        <v>0</v>
      </c>
      <c r="L23" s="569"/>
      <c r="M23" s="569"/>
      <c r="N23" s="569"/>
      <c r="O23" s="242">
        <f>'三菜'!L16</f>
        <v>0</v>
      </c>
      <c r="P23" s="444">
        <f t="shared" si="1"/>
        <v>0</v>
      </c>
      <c r="Q23" s="111">
        <f>'三菜'!M16</f>
        <v>0</v>
      </c>
      <c r="R23" s="580"/>
      <c r="S23" s="576">
        <f>'三菜'!K25</f>
        <v>0</v>
      </c>
      <c r="T23" s="577"/>
      <c r="U23" s="577"/>
      <c r="V23" s="578"/>
      <c r="W23" s="242">
        <f>'三菜'!L25</f>
        <v>0</v>
      </c>
      <c r="X23" s="444">
        <f t="shared" si="2"/>
        <v>0</v>
      </c>
      <c r="Y23" s="111">
        <f>'三菜'!M25</f>
        <v>0</v>
      </c>
      <c r="Z23" s="580"/>
      <c r="AA23" s="576" t="str">
        <f>'三菜'!K34</f>
        <v>紅蘿蔔(片)</v>
      </c>
      <c r="AB23" s="577"/>
      <c r="AC23" s="577"/>
      <c r="AD23" s="578"/>
      <c r="AE23" s="242">
        <f>'三菜'!L34</f>
        <v>1</v>
      </c>
      <c r="AF23" s="444">
        <f t="shared" si="3"/>
        <v>0.254</v>
      </c>
      <c r="AG23" s="111" t="str">
        <f>'三菜'!M34</f>
        <v>Kg</v>
      </c>
      <c r="AH23" s="580"/>
      <c r="AI23" s="576">
        <f>'三菜'!K43</f>
        <v>0</v>
      </c>
      <c r="AJ23" s="577"/>
      <c r="AK23" s="577"/>
      <c r="AL23" s="578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.75">
      <c r="A24" s="597"/>
      <c r="B24" s="580"/>
      <c r="C24" s="568">
        <f>'三菜'!K8</f>
        <v>0</v>
      </c>
      <c r="D24" s="569"/>
      <c r="E24" s="569"/>
      <c r="F24" s="569"/>
      <c r="G24" s="242">
        <f>'三菜'!L8</f>
        <v>0</v>
      </c>
      <c r="H24" s="444">
        <f t="shared" si="0"/>
        <v>0</v>
      </c>
      <c r="I24" s="111">
        <f>'三菜'!M8</f>
        <v>0</v>
      </c>
      <c r="J24" s="580"/>
      <c r="K24" s="568">
        <f>'三菜'!K17</f>
        <v>0</v>
      </c>
      <c r="L24" s="569"/>
      <c r="M24" s="569"/>
      <c r="N24" s="569"/>
      <c r="O24" s="242">
        <f>'三菜'!L17</f>
        <v>0</v>
      </c>
      <c r="P24" s="444">
        <f t="shared" si="1"/>
        <v>0</v>
      </c>
      <c r="Q24" s="111">
        <f>'三菜'!M17</f>
        <v>0</v>
      </c>
      <c r="R24" s="580"/>
      <c r="S24" s="576">
        <f>'三菜'!K26</f>
        <v>0</v>
      </c>
      <c r="T24" s="577"/>
      <c r="U24" s="577"/>
      <c r="V24" s="578"/>
      <c r="W24" s="242">
        <f>'三菜'!L26</f>
        <v>0</v>
      </c>
      <c r="X24" s="444">
        <f t="shared" si="2"/>
        <v>0</v>
      </c>
      <c r="Y24" s="111">
        <f>'三菜'!M26</f>
        <v>0</v>
      </c>
      <c r="Z24" s="580"/>
      <c r="AA24" s="576" t="str">
        <f>'三菜'!K35</f>
        <v>蒜(切碎)</v>
      </c>
      <c r="AB24" s="577"/>
      <c r="AC24" s="577"/>
      <c r="AD24" s="578"/>
      <c r="AE24" s="242">
        <f>'三菜'!L35</f>
        <v>0.3</v>
      </c>
      <c r="AF24" s="444">
        <f t="shared" si="3"/>
        <v>0.0762</v>
      </c>
      <c r="AG24" s="111" t="str">
        <f>'三菜'!M35</f>
        <v>Kg</v>
      </c>
      <c r="AH24" s="580"/>
      <c r="AI24" s="576">
        <f>'三菜'!K44</f>
        <v>0</v>
      </c>
      <c r="AJ24" s="577"/>
      <c r="AK24" s="577"/>
      <c r="AL24" s="578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7"/>
      <c r="B25" s="580"/>
      <c r="C25" s="568">
        <f>'三菜'!K9</f>
        <v>0</v>
      </c>
      <c r="D25" s="569"/>
      <c r="E25" s="569"/>
      <c r="F25" s="569"/>
      <c r="G25" s="242">
        <f>'三菜'!L9</f>
        <v>0</v>
      </c>
      <c r="H25" s="444">
        <f t="shared" si="0"/>
        <v>0</v>
      </c>
      <c r="I25" s="111">
        <f>'三菜'!M9</f>
        <v>0</v>
      </c>
      <c r="J25" s="580"/>
      <c r="K25" s="568">
        <f>'三菜'!K18</f>
        <v>0</v>
      </c>
      <c r="L25" s="569"/>
      <c r="M25" s="569"/>
      <c r="N25" s="569"/>
      <c r="O25" s="242">
        <f>'三菜'!L18</f>
        <v>0</v>
      </c>
      <c r="P25" s="444">
        <f t="shared" si="1"/>
        <v>0</v>
      </c>
      <c r="Q25" s="111">
        <f>'三菜'!M18</f>
        <v>0</v>
      </c>
      <c r="R25" s="585"/>
      <c r="S25" s="576">
        <f>'三菜'!K27</f>
        <v>0</v>
      </c>
      <c r="T25" s="577"/>
      <c r="U25" s="577"/>
      <c r="V25" s="578"/>
      <c r="W25" s="242">
        <f>'三菜'!L27</f>
        <v>0</v>
      </c>
      <c r="X25" s="444">
        <f t="shared" si="2"/>
        <v>0</v>
      </c>
      <c r="Y25" s="111">
        <f>'三菜'!M27</f>
        <v>0</v>
      </c>
      <c r="Z25" s="580"/>
      <c r="AA25" s="576">
        <f>'三菜'!K36</f>
        <v>0</v>
      </c>
      <c r="AB25" s="577"/>
      <c r="AC25" s="577"/>
      <c r="AD25" s="578"/>
      <c r="AE25" s="242">
        <f>'三菜'!L36</f>
        <v>0</v>
      </c>
      <c r="AF25" s="444">
        <f t="shared" si="3"/>
        <v>0</v>
      </c>
      <c r="AG25" s="111">
        <f>'三菜'!M36</f>
        <v>0</v>
      </c>
      <c r="AH25" s="580"/>
      <c r="AI25" s="576">
        <f>'三菜'!K45</f>
        <v>0</v>
      </c>
      <c r="AJ25" s="577"/>
      <c r="AK25" s="577"/>
      <c r="AL25" s="578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6" t="s">
        <v>28</v>
      </c>
      <c r="B26" s="579" t="str">
        <f>'三菜'!N4</f>
        <v>冬瓜蛤蜊湯</v>
      </c>
      <c r="C26" s="568" t="str">
        <f>'三菜'!N5</f>
        <v>冬瓜(中丁)</v>
      </c>
      <c r="D26" s="569"/>
      <c r="E26" s="569"/>
      <c r="F26" s="569"/>
      <c r="G26" s="242">
        <f>'三菜'!O5</f>
        <v>7</v>
      </c>
      <c r="H26" s="444">
        <f t="shared" si="0"/>
        <v>1.778</v>
      </c>
      <c r="I26" s="111" t="str">
        <f>'三菜'!P5</f>
        <v>Kg</v>
      </c>
      <c r="J26" s="579" t="str">
        <f>'三菜'!N13</f>
        <v>南瓜洋蔥濃湯</v>
      </c>
      <c r="K26" s="568" t="str">
        <f>'三菜'!N14</f>
        <v>南瓜(小丁去皮)</v>
      </c>
      <c r="L26" s="569"/>
      <c r="M26" s="569"/>
      <c r="N26" s="569"/>
      <c r="O26" s="242">
        <f>'三菜'!O14</f>
        <v>4</v>
      </c>
      <c r="P26" s="444">
        <f t="shared" si="1"/>
        <v>1.016</v>
      </c>
      <c r="Q26" s="111" t="str">
        <f>'三菜'!P14</f>
        <v>Kg</v>
      </c>
      <c r="R26" s="579">
        <f>'三菜'!N22</f>
        <v>0</v>
      </c>
      <c r="S26" s="576">
        <f>'三菜'!N23</f>
        <v>0</v>
      </c>
      <c r="T26" s="577"/>
      <c r="U26" s="577"/>
      <c r="V26" s="578"/>
      <c r="W26" s="242">
        <f>'三菜'!O23</f>
        <v>0</v>
      </c>
      <c r="X26" s="444">
        <f t="shared" si="2"/>
        <v>0</v>
      </c>
      <c r="Y26" s="111">
        <f>'三菜'!P23</f>
        <v>0</v>
      </c>
      <c r="Z26" s="579" t="str">
        <f>'三菜'!N31</f>
        <v>蘿蔔排骨湯</v>
      </c>
      <c r="AA26" s="576" t="str">
        <f>'三菜'!N32</f>
        <v>白蘿蔔(中丁)</v>
      </c>
      <c r="AB26" s="577"/>
      <c r="AC26" s="577"/>
      <c r="AD26" s="578"/>
      <c r="AE26" s="242">
        <f>'三菜'!O32</f>
        <v>8</v>
      </c>
      <c r="AF26" s="444">
        <f t="shared" si="3"/>
        <v>2.032</v>
      </c>
      <c r="AG26" s="111" t="str">
        <f>'三菜'!P32</f>
        <v>Kg</v>
      </c>
      <c r="AH26" s="579" t="str">
        <f>'三菜'!N40</f>
        <v>綠豆脆圓湯</v>
      </c>
      <c r="AI26" s="576" t="str">
        <f>'三菜'!N41</f>
        <v>綠豆</v>
      </c>
      <c r="AJ26" s="577"/>
      <c r="AK26" s="577"/>
      <c r="AL26" s="578"/>
      <c r="AM26" s="242">
        <f>'三菜'!O41</f>
        <v>4</v>
      </c>
      <c r="AN26" s="444">
        <f t="shared" si="4"/>
        <v>1.016</v>
      </c>
      <c r="AO26" s="111" t="str">
        <f>'三菜'!P41</f>
        <v>Kg</v>
      </c>
      <c r="AP26" s="114"/>
    </row>
    <row r="27" spans="1:42" ht="21.75">
      <c r="A27" s="597"/>
      <c r="B27" s="580"/>
      <c r="C27" s="568" t="str">
        <f>'三菜'!N6</f>
        <v>蛤蜊</v>
      </c>
      <c r="D27" s="569"/>
      <c r="E27" s="569"/>
      <c r="F27" s="569"/>
      <c r="G27" s="242">
        <f>'三菜'!O6</f>
        <v>3</v>
      </c>
      <c r="H27" s="444">
        <f t="shared" si="0"/>
        <v>0.762</v>
      </c>
      <c r="I27" s="111" t="str">
        <f>'三菜'!P6</f>
        <v>Kg</v>
      </c>
      <c r="J27" s="580"/>
      <c r="K27" s="568" t="str">
        <f>'三菜'!N15</f>
        <v>洋蔥(小丁)</v>
      </c>
      <c r="L27" s="569"/>
      <c r="M27" s="569"/>
      <c r="N27" s="569"/>
      <c r="O27" s="242">
        <f>'三菜'!O15</f>
        <v>3</v>
      </c>
      <c r="P27" s="444">
        <f t="shared" si="1"/>
        <v>0.762</v>
      </c>
      <c r="Q27" s="111" t="str">
        <f>'三菜'!P15</f>
        <v>Kg</v>
      </c>
      <c r="R27" s="580"/>
      <c r="S27" s="576">
        <f>'三菜'!N24</f>
        <v>0</v>
      </c>
      <c r="T27" s="577"/>
      <c r="U27" s="577"/>
      <c r="V27" s="578"/>
      <c r="W27" s="242">
        <f>'三菜'!O24</f>
        <v>0</v>
      </c>
      <c r="X27" s="444">
        <f t="shared" si="2"/>
        <v>0</v>
      </c>
      <c r="Y27" s="111">
        <f>'三菜'!P24</f>
        <v>0</v>
      </c>
      <c r="Z27" s="580"/>
      <c r="AA27" s="576" t="str">
        <f>'三菜'!N33</f>
        <v>中排骨</v>
      </c>
      <c r="AB27" s="577"/>
      <c r="AC27" s="577"/>
      <c r="AD27" s="578"/>
      <c r="AE27" s="242">
        <f>'三菜'!O33</f>
        <v>2</v>
      </c>
      <c r="AF27" s="444">
        <f t="shared" si="3"/>
        <v>0.508</v>
      </c>
      <c r="AG27" s="111" t="str">
        <f>'三菜'!P33</f>
        <v>Kg</v>
      </c>
      <c r="AH27" s="580"/>
      <c r="AI27" s="576" t="str">
        <f>'三菜'!N42</f>
        <v>紅白小湯圓(蓮)</v>
      </c>
      <c r="AJ27" s="577"/>
      <c r="AK27" s="577"/>
      <c r="AL27" s="578"/>
      <c r="AM27" s="242">
        <f>'三菜'!O42</f>
        <v>3</v>
      </c>
      <c r="AN27" s="444">
        <f t="shared" si="4"/>
        <v>0.762</v>
      </c>
      <c r="AO27" s="111" t="str">
        <f>'三菜'!P42</f>
        <v>Kg</v>
      </c>
      <c r="AP27" s="114"/>
    </row>
    <row r="28" spans="1:42" ht="21.75">
      <c r="A28" s="597"/>
      <c r="B28" s="580"/>
      <c r="C28" s="568" t="str">
        <f>'三菜'!N7</f>
        <v>薑(切絲)</v>
      </c>
      <c r="D28" s="569"/>
      <c r="E28" s="569"/>
      <c r="F28" s="569"/>
      <c r="G28" s="242">
        <f>'三菜'!O7</f>
        <v>0.2</v>
      </c>
      <c r="H28" s="444">
        <f t="shared" si="0"/>
        <v>0.050800000000000005</v>
      </c>
      <c r="I28" s="111" t="str">
        <f>'三菜'!P7</f>
        <v>Kg</v>
      </c>
      <c r="J28" s="580"/>
      <c r="K28" s="568" t="str">
        <f>'三菜'!N16</f>
        <v>馬鈴薯(小丁生鮮)</v>
      </c>
      <c r="L28" s="569"/>
      <c r="M28" s="569"/>
      <c r="N28" s="569"/>
      <c r="O28" s="242">
        <f>'三菜'!O16</f>
        <v>2</v>
      </c>
      <c r="P28" s="444">
        <f t="shared" si="1"/>
        <v>0.508</v>
      </c>
      <c r="Q28" s="111" t="str">
        <f>'三菜'!P16</f>
        <v>Kg</v>
      </c>
      <c r="R28" s="580"/>
      <c r="S28" s="576">
        <f>'三菜'!N25</f>
        <v>0</v>
      </c>
      <c r="T28" s="577"/>
      <c r="U28" s="577"/>
      <c r="V28" s="578"/>
      <c r="W28" s="242">
        <f>'三菜'!O25</f>
        <v>0</v>
      </c>
      <c r="X28" s="444">
        <f t="shared" si="2"/>
        <v>0</v>
      </c>
      <c r="Y28" s="111">
        <f>'三菜'!P25</f>
        <v>0</v>
      </c>
      <c r="Z28" s="580"/>
      <c r="AA28" s="576" t="str">
        <f>'三菜'!N34</f>
        <v>芹菜(珠)</v>
      </c>
      <c r="AB28" s="577"/>
      <c r="AC28" s="577"/>
      <c r="AD28" s="578"/>
      <c r="AE28" s="242">
        <f>'三菜'!O34</f>
        <v>0.2</v>
      </c>
      <c r="AF28" s="444">
        <f t="shared" si="3"/>
        <v>0.050800000000000005</v>
      </c>
      <c r="AG28" s="111" t="str">
        <f>'三菜'!P34</f>
        <v>Kg</v>
      </c>
      <c r="AH28" s="580"/>
      <c r="AI28" s="576">
        <f>'三菜'!N43</f>
        <v>0</v>
      </c>
      <c r="AJ28" s="577"/>
      <c r="AK28" s="577"/>
      <c r="AL28" s="578"/>
      <c r="AM28" s="242">
        <f>'三菜'!O43</f>
        <v>0</v>
      </c>
      <c r="AN28" s="444">
        <f t="shared" si="4"/>
        <v>0</v>
      </c>
      <c r="AO28" s="111">
        <f>'三菜'!P43</f>
        <v>0</v>
      </c>
      <c r="AP28" s="114"/>
    </row>
    <row r="29" spans="1:42" ht="21.75">
      <c r="A29" s="597"/>
      <c r="B29" s="580"/>
      <c r="C29" s="568">
        <f>'三菜'!N8</f>
        <v>0</v>
      </c>
      <c r="D29" s="569"/>
      <c r="E29" s="569"/>
      <c r="F29" s="569"/>
      <c r="G29" s="242">
        <f>'三菜'!O8</f>
        <v>0</v>
      </c>
      <c r="H29" s="444">
        <f t="shared" si="0"/>
        <v>0</v>
      </c>
      <c r="I29" s="111">
        <f>'三菜'!P8</f>
        <v>0</v>
      </c>
      <c r="J29" s="580"/>
      <c r="K29" s="568" t="str">
        <f>'三菜'!N17</f>
        <v>洗選蛋(30粒)</v>
      </c>
      <c r="L29" s="569"/>
      <c r="M29" s="569"/>
      <c r="N29" s="569"/>
      <c r="O29" s="242">
        <f>'三菜'!O17</f>
        <v>1</v>
      </c>
      <c r="P29" s="444">
        <f t="shared" si="1"/>
        <v>0.254</v>
      </c>
      <c r="Q29" s="111" t="str">
        <f>'三菜'!P17</f>
        <v>盤</v>
      </c>
      <c r="R29" s="580"/>
      <c r="S29" s="576">
        <f>'三菜'!N26</f>
        <v>0</v>
      </c>
      <c r="T29" s="577"/>
      <c r="U29" s="577"/>
      <c r="V29" s="578"/>
      <c r="W29" s="242">
        <f>'三菜'!O26</f>
        <v>0</v>
      </c>
      <c r="X29" s="444">
        <f t="shared" si="2"/>
        <v>0</v>
      </c>
      <c r="Y29" s="111">
        <f>'三菜'!P26</f>
        <v>0</v>
      </c>
      <c r="Z29" s="580"/>
      <c r="AA29" s="576">
        <f>'三菜'!N35</f>
        <v>0</v>
      </c>
      <c r="AB29" s="577"/>
      <c r="AC29" s="577"/>
      <c r="AD29" s="578"/>
      <c r="AE29" s="242">
        <f>'三菜'!O35</f>
        <v>0</v>
      </c>
      <c r="AF29" s="444">
        <f t="shared" si="3"/>
        <v>0</v>
      </c>
      <c r="AG29" s="111">
        <f>'三菜'!P35</f>
        <v>0</v>
      </c>
      <c r="AH29" s="580"/>
      <c r="AI29" s="576">
        <f>'三菜'!N44</f>
        <v>0</v>
      </c>
      <c r="AJ29" s="577"/>
      <c r="AK29" s="577"/>
      <c r="AL29" s="578"/>
      <c r="AM29" s="242">
        <f>'三菜'!O44</f>
        <v>0</v>
      </c>
      <c r="AN29" s="444">
        <f t="shared" si="4"/>
        <v>0</v>
      </c>
      <c r="AO29" s="111">
        <f>'三菜'!P44</f>
        <v>0</v>
      </c>
      <c r="AP29" s="114"/>
    </row>
    <row r="30" spans="1:42" ht="21.75">
      <c r="A30" s="597"/>
      <c r="B30" s="580"/>
      <c r="C30" s="568">
        <f>'三菜'!N9</f>
        <v>0</v>
      </c>
      <c r="D30" s="569"/>
      <c r="E30" s="569"/>
      <c r="F30" s="569"/>
      <c r="G30" s="242">
        <f>'三菜'!O9</f>
        <v>0</v>
      </c>
      <c r="H30" s="444">
        <f t="shared" si="0"/>
        <v>0</v>
      </c>
      <c r="I30" s="111">
        <f>'三菜'!P9</f>
        <v>0</v>
      </c>
      <c r="J30" s="580"/>
      <c r="K30" s="568" t="str">
        <f>'三菜'!N18</f>
        <v>紅蘿蔔(小丁)</v>
      </c>
      <c r="L30" s="569"/>
      <c r="M30" s="569"/>
      <c r="N30" s="569"/>
      <c r="O30" s="242">
        <f>'三菜'!O18</f>
        <v>1</v>
      </c>
      <c r="P30" s="444">
        <f t="shared" si="1"/>
        <v>0.254</v>
      </c>
      <c r="Q30" s="111" t="str">
        <f>'三菜'!P18</f>
        <v>Kg</v>
      </c>
      <c r="R30" s="580"/>
      <c r="S30" s="576">
        <f>'三菜'!N27</f>
        <v>0</v>
      </c>
      <c r="T30" s="577"/>
      <c r="U30" s="577"/>
      <c r="V30" s="578"/>
      <c r="W30" s="242">
        <f>'三菜'!O27</f>
        <v>0</v>
      </c>
      <c r="X30" s="444">
        <f t="shared" si="2"/>
        <v>0</v>
      </c>
      <c r="Y30" s="111">
        <f>'三菜'!P27</f>
        <v>0</v>
      </c>
      <c r="Z30" s="580"/>
      <c r="AA30" s="576">
        <f>'三菜'!N36</f>
        <v>0</v>
      </c>
      <c r="AB30" s="577"/>
      <c r="AC30" s="577"/>
      <c r="AD30" s="578"/>
      <c r="AE30" s="242">
        <f>'三菜'!O36</f>
        <v>0</v>
      </c>
      <c r="AF30" s="444">
        <f t="shared" si="3"/>
        <v>0</v>
      </c>
      <c r="AG30" s="111">
        <f>'三菜'!P36</f>
        <v>0</v>
      </c>
      <c r="AH30" s="580"/>
      <c r="AI30" s="576">
        <f>'三菜'!N45</f>
        <v>0</v>
      </c>
      <c r="AJ30" s="577"/>
      <c r="AK30" s="577"/>
      <c r="AL30" s="578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7"/>
      <c r="B31" s="580"/>
      <c r="C31" s="568">
        <f>'三菜'!N10</f>
        <v>0</v>
      </c>
      <c r="D31" s="569"/>
      <c r="E31" s="569"/>
      <c r="F31" s="569"/>
      <c r="G31" s="242">
        <f>'三菜'!O10</f>
        <v>0</v>
      </c>
      <c r="H31" s="444">
        <f t="shared" si="0"/>
        <v>0</v>
      </c>
      <c r="I31" s="111">
        <f>'三菜'!P10</f>
        <v>0</v>
      </c>
      <c r="J31" s="580"/>
      <c r="K31" s="568">
        <f>'三菜'!N19</f>
        <v>0</v>
      </c>
      <c r="L31" s="569"/>
      <c r="M31" s="569"/>
      <c r="N31" s="569"/>
      <c r="O31" s="242">
        <f>'三菜'!O19</f>
        <v>0</v>
      </c>
      <c r="P31" s="444">
        <f t="shared" si="1"/>
        <v>0</v>
      </c>
      <c r="Q31" s="111">
        <f>'三菜'!P19</f>
        <v>0</v>
      </c>
      <c r="R31" s="580"/>
      <c r="S31" s="576">
        <f>'三菜'!N28</f>
        <v>0</v>
      </c>
      <c r="T31" s="577"/>
      <c r="U31" s="577"/>
      <c r="V31" s="578"/>
      <c r="W31" s="242">
        <f>'三菜'!O28</f>
        <v>0</v>
      </c>
      <c r="X31" s="444">
        <f t="shared" si="2"/>
        <v>0</v>
      </c>
      <c r="Y31" s="111">
        <f>'三菜'!P28</f>
        <v>0</v>
      </c>
      <c r="Z31" s="580"/>
      <c r="AA31" s="576">
        <f>'三菜'!N37</f>
        <v>0</v>
      </c>
      <c r="AB31" s="577"/>
      <c r="AC31" s="577"/>
      <c r="AD31" s="578"/>
      <c r="AE31" s="242">
        <f>'三菜'!O37</f>
        <v>0</v>
      </c>
      <c r="AF31" s="444">
        <f t="shared" si="3"/>
        <v>0</v>
      </c>
      <c r="AG31" s="111">
        <f>'三菜'!P37</f>
        <v>0</v>
      </c>
      <c r="AH31" s="580"/>
      <c r="AI31" s="576">
        <f>'三菜'!N46</f>
        <v>0</v>
      </c>
      <c r="AJ31" s="577"/>
      <c r="AK31" s="577"/>
      <c r="AL31" s="578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7"/>
      <c r="B32" s="580"/>
      <c r="C32" s="568">
        <f>'三菜'!N11</f>
        <v>0</v>
      </c>
      <c r="D32" s="569"/>
      <c r="E32" s="569"/>
      <c r="F32" s="569"/>
      <c r="G32" s="242">
        <f>'三菜'!O11</f>
        <v>0</v>
      </c>
      <c r="H32" s="444">
        <f t="shared" si="0"/>
        <v>0</v>
      </c>
      <c r="I32" s="111">
        <f>'三菜'!P11</f>
        <v>0</v>
      </c>
      <c r="J32" s="580"/>
      <c r="K32" s="568">
        <f>'三菜'!N20</f>
        <v>0</v>
      </c>
      <c r="L32" s="569"/>
      <c r="M32" s="569"/>
      <c r="N32" s="569"/>
      <c r="O32" s="242">
        <f>'三菜'!O20</f>
        <v>0</v>
      </c>
      <c r="P32" s="444">
        <f t="shared" si="1"/>
        <v>0</v>
      </c>
      <c r="Q32" s="111">
        <f>'三菜'!P20</f>
        <v>0</v>
      </c>
      <c r="R32" s="580"/>
      <c r="S32" s="576">
        <f>'三菜'!N29</f>
        <v>0</v>
      </c>
      <c r="T32" s="577"/>
      <c r="U32" s="577"/>
      <c r="V32" s="578"/>
      <c r="W32" s="242">
        <f>'三菜'!O29</f>
        <v>0</v>
      </c>
      <c r="X32" s="444">
        <f t="shared" si="2"/>
        <v>0</v>
      </c>
      <c r="Y32" s="111">
        <f>'三菜'!P29</f>
        <v>0</v>
      </c>
      <c r="Z32" s="580"/>
      <c r="AA32" s="576">
        <f>'三菜'!N38</f>
        <v>0</v>
      </c>
      <c r="AB32" s="577"/>
      <c r="AC32" s="577"/>
      <c r="AD32" s="578"/>
      <c r="AE32" s="242">
        <f>'三菜'!O38</f>
        <v>0</v>
      </c>
      <c r="AF32" s="444">
        <f t="shared" si="3"/>
        <v>0</v>
      </c>
      <c r="AG32" s="111">
        <f>'三菜'!P38</f>
        <v>0</v>
      </c>
      <c r="AH32" s="580"/>
      <c r="AI32" s="576">
        <f>'三菜'!N47</f>
        <v>0</v>
      </c>
      <c r="AJ32" s="577"/>
      <c r="AK32" s="577"/>
      <c r="AL32" s="578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3">
        <f>'三菜'!Q4</f>
        <v>0</v>
      </c>
      <c r="B33" s="594"/>
      <c r="C33" s="594"/>
      <c r="D33" s="594"/>
      <c r="E33" s="594"/>
      <c r="F33" s="595"/>
      <c r="G33" s="112"/>
      <c r="H33" s="112"/>
      <c r="I33" s="117" t="s">
        <v>46</v>
      </c>
      <c r="J33" s="589" t="str">
        <f>'三菜'!Q13</f>
        <v>蘋果</v>
      </c>
      <c r="K33" s="589"/>
      <c r="L33" s="589"/>
      <c r="M33" s="589"/>
      <c r="N33" s="589"/>
      <c r="O33" s="243"/>
      <c r="P33" s="244"/>
      <c r="Q33" s="117" t="s">
        <v>46</v>
      </c>
      <c r="R33" s="589">
        <f>'三菜'!Q22</f>
        <v>0</v>
      </c>
      <c r="S33" s="589"/>
      <c r="T33" s="589"/>
      <c r="U33" s="589"/>
      <c r="V33" s="589"/>
      <c r="W33" s="113"/>
      <c r="X33" s="112"/>
      <c r="Y33" s="117" t="s">
        <v>46</v>
      </c>
      <c r="Z33" s="589" t="str">
        <f>'三菜'!Q31</f>
        <v>柳丁/綠豆提前</v>
      </c>
      <c r="AA33" s="589"/>
      <c r="AB33" s="589"/>
      <c r="AC33" s="589"/>
      <c r="AD33" s="589"/>
      <c r="AE33" s="113"/>
      <c r="AF33" s="112"/>
      <c r="AG33" s="117" t="s">
        <v>46</v>
      </c>
      <c r="AH33" s="589">
        <f>'三菜'!Q40</f>
        <v>0</v>
      </c>
      <c r="AI33" s="589"/>
      <c r="AJ33" s="589"/>
      <c r="AK33" s="589"/>
      <c r="AL33" s="589"/>
      <c r="AM33" s="113"/>
      <c r="AN33" s="112"/>
      <c r="AO33" s="117" t="s">
        <v>46</v>
      </c>
      <c r="AP33" s="115"/>
    </row>
    <row r="34" spans="1:42" ht="16.5" customHeight="1">
      <c r="A34" s="590" t="s">
        <v>47</v>
      </c>
      <c r="B34" s="570" t="s">
        <v>48</v>
      </c>
      <c r="C34" s="571"/>
      <c r="D34" s="572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6" t="s">
        <v>48</v>
      </c>
      <c r="K34" s="587"/>
      <c r="L34" s="588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70" t="s">
        <v>48</v>
      </c>
      <c r="S34" s="571"/>
      <c r="T34" s="572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6" t="s">
        <v>48</v>
      </c>
      <c r="AA34" s="587"/>
      <c r="AB34" s="588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6" t="s">
        <v>48</v>
      </c>
      <c r="AI34" s="587"/>
      <c r="AJ34" s="588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1"/>
      <c r="B35" s="573"/>
      <c r="C35" s="574"/>
      <c r="D35" s="575"/>
      <c r="E35" s="69" t="str">
        <f>MID('三菜'!R9,1,LEN('三菜'!R9)-1)</f>
        <v>20.2 </v>
      </c>
      <c r="F35" s="69" t="str">
        <f>MID('三菜'!R7,1,LEN('三菜'!R7)-1)</f>
        <v>21.6 </v>
      </c>
      <c r="G35" s="69" t="str">
        <f>MID('三菜'!R5,1,LEN('三菜'!R5)-1)</f>
        <v>65.6 </v>
      </c>
      <c r="H35" s="69" t="str">
        <f>MID('三菜'!R11,1,LEN('三菜'!R11)-2)</f>
        <v>550</v>
      </c>
      <c r="I35" s="72"/>
      <c r="J35" s="573"/>
      <c r="K35" s="574"/>
      <c r="L35" s="575"/>
      <c r="M35" s="69" t="str">
        <f>MID('三菜'!R18,1,LEN('三菜'!R18)-1)</f>
        <v>26.4 </v>
      </c>
      <c r="N35" s="69" t="str">
        <f>MID('三菜'!R16,1,LEN('三菜'!R16)-1)</f>
        <v>12.0 </v>
      </c>
      <c r="O35" s="69" t="str">
        <f>MID('三菜'!R14,1,LEN('三菜'!R14)-1)</f>
        <v>70.8 </v>
      </c>
      <c r="P35" s="69" t="str">
        <f>MID('三菜'!R20,1,LEN('三菜'!R20)-2)</f>
        <v>511</v>
      </c>
      <c r="Q35" s="72"/>
      <c r="R35" s="573"/>
      <c r="S35" s="574"/>
      <c r="T35" s="575"/>
      <c r="U35" s="69" t="str">
        <f>MID('三菜'!R27,1,LEN('三菜'!R27)-1)</f>
        <v>17.0 </v>
      </c>
      <c r="V35" s="69" t="str">
        <f>MID('三菜'!R25,1,LEN('三菜'!R25)-1)</f>
        <v>5.6 </v>
      </c>
      <c r="W35" s="69" t="str">
        <f>MID('三菜'!R23,1,LEN('三菜'!R23)-1)</f>
        <v>67.4 </v>
      </c>
      <c r="X35" s="71" t="str">
        <f>MID('三菜'!R29,1,LEN('三菜'!R29)-2)</f>
        <v>399</v>
      </c>
      <c r="Y35" s="72"/>
      <c r="Z35" s="573"/>
      <c r="AA35" s="574"/>
      <c r="AB35" s="575"/>
      <c r="AC35" s="69" t="str">
        <f>MID('三菜'!R36,1,LEN('三菜'!R36)-1)</f>
        <v>26.3 </v>
      </c>
      <c r="AD35" s="69" t="str">
        <f>MID('三菜'!R34,1,LEN('三菜'!R34)-1)</f>
        <v>10.7 </v>
      </c>
      <c r="AE35" s="69" t="str">
        <f>MID('三菜'!R32,1,LEN('三菜'!R32)-1)</f>
        <v>82.5 </v>
      </c>
      <c r="AF35" s="71" t="str">
        <f>MID('三菜'!R38,1,LEN('三菜'!R38)-2)</f>
        <v>547</v>
      </c>
      <c r="AG35" s="72"/>
      <c r="AH35" s="573"/>
      <c r="AI35" s="574"/>
      <c r="AJ35" s="575"/>
      <c r="AK35" s="69" t="str">
        <f>MID('三菜'!R45,1,LEN('三菜'!R45)-1)</f>
        <v>25.0 </v>
      </c>
      <c r="AL35" s="69" t="str">
        <f>MID('三菜'!R43,1,LEN('三菜'!R43)-1)</f>
        <v>9.7 </v>
      </c>
      <c r="AM35" s="70" t="str">
        <f>MID('三菜'!R41,1,LEN('三菜'!R41)-1)</f>
        <v>88.6 </v>
      </c>
      <c r="AN35" s="71" t="str">
        <f>MID('三菜'!R47,1,LEN('三菜'!R47)-2)</f>
        <v>557</v>
      </c>
      <c r="AO35" s="124"/>
      <c r="AP35" s="91"/>
    </row>
    <row r="36" spans="1:42" ht="55.5" thickBot="1">
      <c r="A36" s="591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1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2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3" t="str">
        <f>'三菜'!B1</f>
        <v>G054 嘉義縣六腳鄉六嘉國民中學 109學年度第1學期第19週午餐食譜設計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5"/>
    </row>
    <row r="2" spans="1:26" ht="15.75">
      <c r="A2" s="626" t="s">
        <v>24</v>
      </c>
      <c r="B2" s="676" t="s">
        <v>64</v>
      </c>
      <c r="C2" s="677"/>
      <c r="D2" s="677"/>
      <c r="E2" s="677"/>
      <c r="F2" s="678"/>
      <c r="G2" s="676" t="s">
        <v>65</v>
      </c>
      <c r="H2" s="677"/>
      <c r="I2" s="677"/>
      <c r="J2" s="677"/>
      <c r="K2" s="678"/>
      <c r="L2" s="676" t="s">
        <v>66</v>
      </c>
      <c r="M2" s="677"/>
      <c r="N2" s="677"/>
      <c r="O2" s="677"/>
      <c r="P2" s="678"/>
      <c r="Q2" s="676" t="s">
        <v>67</v>
      </c>
      <c r="R2" s="677"/>
      <c r="S2" s="677"/>
      <c r="T2" s="677"/>
      <c r="U2" s="678"/>
      <c r="V2" s="676" t="s">
        <v>68</v>
      </c>
      <c r="W2" s="677"/>
      <c r="X2" s="677"/>
      <c r="Y2" s="677"/>
      <c r="Z2" s="678"/>
    </row>
    <row r="3" spans="1:26" ht="16.5" thickBot="1">
      <c r="A3" s="627"/>
      <c r="B3" s="679" t="str">
        <f>'三菜'!B4&amp;"月"&amp;'三菜'!B6&amp;"日"</f>
        <v>1月4日</v>
      </c>
      <c r="C3" s="680"/>
      <c r="D3" s="680"/>
      <c r="E3" s="680"/>
      <c r="F3" s="681"/>
      <c r="G3" s="679" t="str">
        <f>'三菜'!B13&amp;"月"&amp;'三菜'!B15&amp;"日"</f>
        <v>1月5日</v>
      </c>
      <c r="H3" s="680"/>
      <c r="I3" s="680"/>
      <c r="J3" s="680"/>
      <c r="K3" s="681"/>
      <c r="L3" s="679" t="str">
        <f>'三菜'!B22&amp;"月"&amp;'三菜'!B24&amp;"日"</f>
        <v>1月6日</v>
      </c>
      <c r="M3" s="680"/>
      <c r="N3" s="680"/>
      <c r="O3" s="680"/>
      <c r="P3" s="681"/>
      <c r="Q3" s="679" t="str">
        <f>'三菜'!B31&amp;"月"&amp;'三菜'!B33&amp;"日"</f>
        <v>1月7日</v>
      </c>
      <c r="R3" s="680"/>
      <c r="S3" s="680"/>
      <c r="T3" s="680"/>
      <c r="U3" s="681"/>
      <c r="V3" s="679" t="str">
        <f>'三菜'!B40&amp;"月"&amp;'三菜'!B42&amp;"日"</f>
        <v>1月8日</v>
      </c>
      <c r="W3" s="680"/>
      <c r="X3" s="680"/>
      <c r="Y3" s="680"/>
      <c r="Z3" s="681"/>
    </row>
    <row r="4" spans="1:26" ht="15.75">
      <c r="A4" s="635" t="s">
        <v>39</v>
      </c>
      <c r="B4" s="688" t="s">
        <v>69</v>
      </c>
      <c r="C4" s="642" t="s">
        <v>42</v>
      </c>
      <c r="D4" s="642" t="s">
        <v>70</v>
      </c>
      <c r="E4" s="643"/>
      <c r="F4" s="640" t="s">
        <v>71</v>
      </c>
      <c r="G4" s="686" t="s">
        <v>69</v>
      </c>
      <c r="H4" s="642" t="s">
        <v>42</v>
      </c>
      <c r="I4" s="642" t="s">
        <v>70</v>
      </c>
      <c r="J4" s="643"/>
      <c r="K4" s="640" t="s">
        <v>71</v>
      </c>
      <c r="L4" s="686" t="s">
        <v>69</v>
      </c>
      <c r="M4" s="642" t="s">
        <v>42</v>
      </c>
      <c r="N4" s="642" t="s">
        <v>70</v>
      </c>
      <c r="O4" s="643"/>
      <c r="P4" s="640" t="s">
        <v>71</v>
      </c>
      <c r="Q4" s="686" t="s">
        <v>69</v>
      </c>
      <c r="R4" s="642" t="s">
        <v>42</v>
      </c>
      <c r="S4" s="642" t="s">
        <v>70</v>
      </c>
      <c r="T4" s="643"/>
      <c r="U4" s="640" t="s">
        <v>71</v>
      </c>
      <c r="V4" s="686" t="s">
        <v>69</v>
      </c>
      <c r="W4" s="642" t="s">
        <v>42</v>
      </c>
      <c r="X4" s="642" t="s">
        <v>70</v>
      </c>
      <c r="Y4" s="643"/>
      <c r="Z4" s="640" t="s">
        <v>71</v>
      </c>
    </row>
    <row r="5" spans="1:26" ht="16.5" thickBot="1">
      <c r="A5" s="636"/>
      <c r="B5" s="689"/>
      <c r="C5" s="644"/>
      <c r="D5" s="644"/>
      <c r="E5" s="645"/>
      <c r="F5" s="641"/>
      <c r="G5" s="687"/>
      <c r="H5" s="644"/>
      <c r="I5" s="644"/>
      <c r="J5" s="645"/>
      <c r="K5" s="641"/>
      <c r="L5" s="687"/>
      <c r="M5" s="644"/>
      <c r="N5" s="644"/>
      <c r="O5" s="645"/>
      <c r="P5" s="641"/>
      <c r="Q5" s="687"/>
      <c r="R5" s="644"/>
      <c r="S5" s="644"/>
      <c r="T5" s="645"/>
      <c r="U5" s="641"/>
      <c r="V5" s="687"/>
      <c r="W5" s="644"/>
      <c r="X5" s="644"/>
      <c r="Y5" s="645"/>
      <c r="Z5" s="641"/>
    </row>
    <row r="6" spans="1:26" ht="15.75">
      <c r="A6" s="694" t="s">
        <v>21</v>
      </c>
      <c r="B6" s="604" t="str">
        <f>'三菜'!E4</f>
        <v>蘑菇雞丁</v>
      </c>
      <c r="C6" s="165" t="str">
        <f>'三菜'!E5</f>
        <v>雞(腿丁/CAS)</v>
      </c>
      <c r="D6" s="191">
        <f>'三菜'!F5</f>
        <v>21</v>
      </c>
      <c r="E6" s="225" t="str">
        <f>'三菜'!G5</f>
        <v>Kg</v>
      </c>
      <c r="F6" s="158"/>
      <c r="G6" s="701" t="str">
        <f>'三菜'!E13</f>
        <v>日式豬肉井</v>
      </c>
      <c r="H6" s="165" t="str">
        <f>'三菜'!E14</f>
        <v>豬肉(片/溫體)</v>
      </c>
      <c r="I6" s="191">
        <f>'三菜'!F14</f>
        <v>18</v>
      </c>
      <c r="J6" s="225" t="str">
        <f>'三菜'!G14</f>
        <v>Kg</v>
      </c>
      <c r="K6" s="150"/>
      <c r="L6" s="649" t="str">
        <f>'三菜'!E22</f>
        <v>廣東粥</v>
      </c>
      <c r="M6" s="165" t="str">
        <f>'三菜'!E23</f>
        <v>皮蛋</v>
      </c>
      <c r="N6" s="191">
        <f>'三菜'!F23</f>
        <v>45</v>
      </c>
      <c r="O6" s="225" t="str">
        <f>'三菜'!G23</f>
        <v>個</v>
      </c>
      <c r="P6" s="171"/>
      <c r="Q6" s="632" t="str">
        <f>'三菜'!E31</f>
        <v>茄汁魚丁</v>
      </c>
      <c r="R6" s="165" t="str">
        <f>'三菜'!E32</f>
        <v>水鯊(魚丁)</v>
      </c>
      <c r="S6" s="191">
        <f>'三菜'!F32</f>
        <v>21</v>
      </c>
      <c r="T6" s="225" t="str">
        <f>'三菜'!G32</f>
        <v>Kg</v>
      </c>
      <c r="U6" s="172"/>
      <c r="V6" s="682" t="str">
        <f>'三菜'!E40</f>
        <v>蘿蔔燒肉</v>
      </c>
      <c r="W6" s="165" t="str">
        <f>'三菜'!E41</f>
        <v>豬肉(丁/五花)</v>
      </c>
      <c r="X6" s="191">
        <f>'三菜'!F41</f>
        <v>16</v>
      </c>
      <c r="Y6" s="225" t="str">
        <f>'三菜'!G41</f>
        <v>Kg</v>
      </c>
      <c r="Z6" s="142"/>
    </row>
    <row r="7" spans="1:26" ht="15.75">
      <c r="A7" s="696"/>
      <c r="B7" s="605"/>
      <c r="C7" s="165" t="str">
        <f>'三菜'!E6</f>
        <v>鮑魚菇(中丁)</v>
      </c>
      <c r="D7" s="191">
        <f>'三菜'!F6</f>
        <v>6</v>
      </c>
      <c r="E7" s="225" t="str">
        <f>'三菜'!G6</f>
        <v>Kg</v>
      </c>
      <c r="F7" s="176"/>
      <c r="G7" s="702"/>
      <c r="H7" s="165" t="str">
        <f>'三菜'!E15</f>
        <v>洋蔥(絲)</v>
      </c>
      <c r="I7" s="191">
        <f>'三菜'!F15</f>
        <v>6</v>
      </c>
      <c r="J7" s="225" t="str">
        <f>'三菜'!G15</f>
        <v>Kg</v>
      </c>
      <c r="K7" s="151"/>
      <c r="L7" s="649"/>
      <c r="M7" s="165" t="str">
        <f>'三菜'!E24</f>
        <v>鹹蛋</v>
      </c>
      <c r="N7" s="191">
        <f>'三菜'!F24</f>
        <v>30</v>
      </c>
      <c r="O7" s="225" t="str">
        <f>'三菜'!G24</f>
        <v>個</v>
      </c>
      <c r="P7" s="152"/>
      <c r="Q7" s="632"/>
      <c r="R7" s="165" t="str">
        <f>'三菜'!E33</f>
        <v>洋蔥(中丁)</v>
      </c>
      <c r="S7" s="191">
        <f>'三菜'!F33</f>
        <v>6</v>
      </c>
      <c r="T7" s="225" t="str">
        <f>'三菜'!G33</f>
        <v>Kg</v>
      </c>
      <c r="U7" s="173"/>
      <c r="V7" s="683"/>
      <c r="W7" s="165" t="str">
        <f>'三菜'!E42</f>
        <v>白蘿蔔(中丁)</v>
      </c>
      <c r="X7" s="191">
        <f>'三菜'!F42</f>
        <v>7</v>
      </c>
      <c r="Y7" s="225" t="str">
        <f>'三菜'!G42</f>
        <v>Kg</v>
      </c>
      <c r="Z7" s="142"/>
    </row>
    <row r="8" spans="1:26" ht="15.75">
      <c r="A8" s="696"/>
      <c r="B8" s="605"/>
      <c r="C8" s="165">
        <f>'三菜'!E7</f>
        <v>0</v>
      </c>
      <c r="D8" s="191">
        <f>'三菜'!F7</f>
        <v>0</v>
      </c>
      <c r="E8" s="225">
        <f>'三菜'!G7</f>
        <v>0</v>
      </c>
      <c r="F8" s="176"/>
      <c r="G8" s="702"/>
      <c r="H8" s="165" t="str">
        <f>'三菜'!E16</f>
        <v>青蔥(段)</v>
      </c>
      <c r="I8" s="191">
        <f>'三菜'!F16</f>
        <v>0.3</v>
      </c>
      <c r="J8" s="225" t="str">
        <f>'三菜'!G16</f>
        <v>Kg</v>
      </c>
      <c r="K8" s="151"/>
      <c r="L8" s="649"/>
      <c r="M8" s="165" t="str">
        <f>'三菜'!E25</f>
        <v>高麗菜(絲)</v>
      </c>
      <c r="N8" s="191">
        <f>'三菜'!F25</f>
        <v>7</v>
      </c>
      <c r="O8" s="225" t="str">
        <f>'三菜'!G25</f>
        <v>Kg</v>
      </c>
      <c r="P8" s="152"/>
      <c r="Q8" s="632"/>
      <c r="R8" s="165" t="str">
        <f>'三菜'!E34</f>
        <v>紅蘿蔔(片)</v>
      </c>
      <c r="S8" s="191">
        <f>'三菜'!F34</f>
        <v>2</v>
      </c>
      <c r="T8" s="225" t="str">
        <f>'三菜'!G34</f>
        <v>Kg</v>
      </c>
      <c r="U8" s="173"/>
      <c r="V8" s="683"/>
      <c r="W8" s="165" t="str">
        <f>'三菜'!E43</f>
        <v>青蔥(珠)</v>
      </c>
      <c r="X8" s="191">
        <f>'三菜'!F43</f>
        <v>0.3</v>
      </c>
      <c r="Y8" s="225" t="str">
        <f>'三菜'!G43</f>
        <v>Kg</v>
      </c>
      <c r="Z8" s="142"/>
    </row>
    <row r="9" spans="1:26" ht="15.75">
      <c r="A9" s="696"/>
      <c r="B9" s="605"/>
      <c r="C9" s="165">
        <f>'三菜'!E8</f>
        <v>0</v>
      </c>
      <c r="D9" s="191">
        <f>'三菜'!F8</f>
        <v>0</v>
      </c>
      <c r="E9" s="225">
        <f>'三菜'!G8</f>
        <v>0</v>
      </c>
      <c r="F9" s="176"/>
      <c r="G9" s="702"/>
      <c r="H9" s="165">
        <f>'三菜'!E17</f>
        <v>0</v>
      </c>
      <c r="I9" s="191">
        <f>'三菜'!F17</f>
        <v>0</v>
      </c>
      <c r="J9" s="225">
        <f>'三菜'!G17</f>
        <v>0</v>
      </c>
      <c r="K9" s="151"/>
      <c r="L9" s="649"/>
      <c r="M9" s="165" t="str">
        <f>'三菜'!E26</f>
        <v>玉米(粒-CAS)</v>
      </c>
      <c r="N9" s="191">
        <f>'三菜'!F26</f>
        <v>3</v>
      </c>
      <c r="O9" s="225" t="str">
        <f>'三菜'!G26</f>
        <v>Kg</v>
      </c>
      <c r="P9" s="152"/>
      <c r="Q9" s="632"/>
      <c r="R9" s="165" t="str">
        <f>'三菜'!E35</f>
        <v>木耳(切片)</v>
      </c>
      <c r="S9" s="191">
        <f>'三菜'!F35</f>
        <v>1</v>
      </c>
      <c r="T9" s="225" t="str">
        <f>'三菜'!G35</f>
        <v>Kg</v>
      </c>
      <c r="U9" s="173"/>
      <c r="V9" s="683"/>
      <c r="W9" s="165">
        <f>'三菜'!E44</f>
        <v>0</v>
      </c>
      <c r="X9" s="191">
        <f>'三菜'!F44</f>
        <v>0</v>
      </c>
      <c r="Y9" s="225">
        <f>'三菜'!G44</f>
        <v>0</v>
      </c>
      <c r="Z9" s="142"/>
    </row>
    <row r="10" spans="1:26" ht="15.75">
      <c r="A10" s="696"/>
      <c r="B10" s="605"/>
      <c r="C10" s="165">
        <f>'三菜'!E9</f>
        <v>0</v>
      </c>
      <c r="D10" s="191">
        <f>'三菜'!F9</f>
        <v>0</v>
      </c>
      <c r="E10" s="225">
        <f>'三菜'!G9</f>
        <v>0</v>
      </c>
      <c r="F10" s="176"/>
      <c r="G10" s="702"/>
      <c r="H10" s="165">
        <f>'三菜'!E18</f>
        <v>0</v>
      </c>
      <c r="I10" s="191">
        <f>'三菜'!F18</f>
        <v>0</v>
      </c>
      <c r="J10" s="225">
        <f>'三菜'!G18</f>
        <v>0</v>
      </c>
      <c r="K10" s="151"/>
      <c r="L10" s="649"/>
      <c r="M10" s="165" t="str">
        <f>'三菜'!E27</f>
        <v>豬(絞肉-溫體)</v>
      </c>
      <c r="N10" s="191">
        <f>'三菜'!F27</f>
        <v>3</v>
      </c>
      <c r="O10" s="225" t="str">
        <f>'三菜'!G27</f>
        <v>Kg</v>
      </c>
      <c r="P10" s="153"/>
      <c r="Q10" s="632"/>
      <c r="R10" s="165" t="str">
        <f>'三菜'!E36</f>
        <v>青蔥(段)</v>
      </c>
      <c r="S10" s="191">
        <f>'三菜'!F36</f>
        <v>0.3</v>
      </c>
      <c r="T10" s="225" t="str">
        <f>'三菜'!G36</f>
        <v>Kg</v>
      </c>
      <c r="U10" s="173"/>
      <c r="V10" s="683"/>
      <c r="W10" s="165">
        <f>'三菜'!E45</f>
        <v>0</v>
      </c>
      <c r="X10" s="191">
        <f>'三菜'!F45</f>
        <v>0</v>
      </c>
      <c r="Y10" s="225">
        <f>'三菜'!G45</f>
        <v>0</v>
      </c>
      <c r="Z10" s="142"/>
    </row>
    <row r="11" spans="1:26" ht="15.75">
      <c r="A11" s="697"/>
      <c r="B11" s="605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703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9"/>
      <c r="M11" s="165" t="str">
        <f>'三菜'!E28</f>
        <v>洗選蛋(30粒)</v>
      </c>
      <c r="N11" s="191">
        <f>'三菜'!F28</f>
        <v>2</v>
      </c>
      <c r="O11" s="225" t="str">
        <f>'三菜'!G28</f>
        <v>盤</v>
      </c>
      <c r="P11" s="184"/>
      <c r="Q11" s="632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4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7"/>
      <c r="B12" s="605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3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9"/>
      <c r="M12" s="165" t="str">
        <f>'三菜'!E29</f>
        <v>香菇(生鮮切絲)</v>
      </c>
      <c r="N12" s="191">
        <f>'三菜'!F29</f>
        <v>1</v>
      </c>
      <c r="O12" s="225" t="str">
        <f>'三菜'!G29</f>
        <v>Kg</v>
      </c>
      <c r="P12" s="185"/>
      <c r="Q12" s="632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4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7"/>
      <c r="B13" s="700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4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50"/>
      <c r="M13" s="165" t="str">
        <f>'三菜'!E30</f>
        <v>青蔥(珠)</v>
      </c>
      <c r="N13" s="191">
        <f>'三菜'!F30</f>
        <v>0.2</v>
      </c>
      <c r="O13" s="225" t="str">
        <f>'三菜'!G30</f>
        <v>Kg</v>
      </c>
      <c r="P13" s="186"/>
      <c r="Q13" s="651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5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1" t="s">
        <v>26</v>
      </c>
      <c r="B14" s="604" t="str">
        <f>'三菜'!H4</f>
        <v>高麗什錦</v>
      </c>
      <c r="C14" s="228" t="str">
        <f>'三菜'!H5</f>
        <v>高麗菜(片)</v>
      </c>
      <c r="D14" s="191">
        <f>'三菜'!I5</f>
        <v>16</v>
      </c>
      <c r="E14" s="225" t="str">
        <f>'三菜'!J5</f>
        <v>Kg</v>
      </c>
      <c r="F14" s="157"/>
      <c r="G14" s="631" t="str">
        <f>'三菜'!H13</f>
        <v>五彩魷魚圈</v>
      </c>
      <c r="H14" s="193" t="str">
        <f>'三菜'!H14</f>
        <v>洋蔥(片)</v>
      </c>
      <c r="I14" s="194">
        <f>'三菜'!I14</f>
        <v>7</v>
      </c>
      <c r="J14" s="233" t="str">
        <f>'三菜'!J14</f>
        <v>Kg</v>
      </c>
      <c r="K14" s="150"/>
      <c r="L14" s="637" t="str">
        <f>'三菜'!H22</f>
        <v>綜合滷味</v>
      </c>
      <c r="M14" s="193" t="str">
        <f>'三菜'!H23</f>
        <v>白蘿蔔(中丁)</v>
      </c>
      <c r="N14" s="194">
        <f>'三菜'!I23</f>
        <v>4</v>
      </c>
      <c r="O14" s="233" t="str">
        <f>'三菜'!J23</f>
        <v>Kg</v>
      </c>
      <c r="P14" s="149"/>
      <c r="Q14" s="673" t="str">
        <f>'三菜'!H31</f>
        <v>辣炒海帶根</v>
      </c>
      <c r="R14" s="193" t="str">
        <f>'三菜'!H32</f>
        <v>海帶(根)</v>
      </c>
      <c r="S14" s="194">
        <f>'三菜'!I32</f>
        <v>12</v>
      </c>
      <c r="T14" s="233" t="str">
        <f>'三菜'!J32</f>
        <v>Kg</v>
      </c>
      <c r="U14" s="181"/>
      <c r="V14" s="670" t="str">
        <f>'三菜'!H40</f>
        <v>番茄蛋豆腐</v>
      </c>
      <c r="W14" s="193" t="str">
        <f>'三菜'!H41</f>
        <v>番茄(切丁)</v>
      </c>
      <c r="X14" s="194">
        <f>'三菜'!I41</f>
        <v>10</v>
      </c>
      <c r="Y14" s="233" t="str">
        <f>'三菜'!M41</f>
        <v>Kg</v>
      </c>
      <c r="Z14" s="142"/>
    </row>
    <row r="15" spans="1:26" ht="15.75">
      <c r="A15" s="692"/>
      <c r="B15" s="605"/>
      <c r="C15" s="165" t="str">
        <f>'三菜'!H6</f>
        <v>培根(切)</v>
      </c>
      <c r="D15" s="191">
        <f>'三菜'!I6</f>
        <v>2</v>
      </c>
      <c r="E15" s="225" t="str">
        <f>'三菜'!J6</f>
        <v>Kg</v>
      </c>
      <c r="F15" s="176"/>
      <c r="G15" s="632"/>
      <c r="H15" s="165" t="str">
        <f>'三菜'!H15</f>
        <v>白魷魚圈</v>
      </c>
      <c r="I15" s="191">
        <f>'三菜'!I15</f>
        <v>3</v>
      </c>
      <c r="J15" s="225" t="str">
        <f>'三菜'!J15</f>
        <v>Kg</v>
      </c>
      <c r="K15" s="140"/>
      <c r="L15" s="638"/>
      <c r="M15" s="165" t="str">
        <f>'三菜'!H24</f>
        <v>杏鮑菇(中丁)</v>
      </c>
      <c r="N15" s="191">
        <f>'三菜'!I24</f>
        <v>3</v>
      </c>
      <c r="O15" s="225" t="str">
        <f>'三菜'!J24</f>
        <v>Kg</v>
      </c>
      <c r="P15" s="140"/>
      <c r="Q15" s="674"/>
      <c r="R15" s="165" t="str">
        <f>'三菜'!H33</f>
        <v>豬肉(絲)</v>
      </c>
      <c r="S15" s="191">
        <f>'三菜'!I33</f>
        <v>3</v>
      </c>
      <c r="T15" s="225" t="str">
        <f>'三菜'!J33</f>
        <v>Kg</v>
      </c>
      <c r="U15" s="182"/>
      <c r="V15" s="649"/>
      <c r="W15" s="165" t="str">
        <f>'三菜'!H42</f>
        <v>洗選蛋(30粒)</v>
      </c>
      <c r="X15" s="191">
        <f>'三菜'!I42</f>
        <v>3</v>
      </c>
      <c r="Y15" s="225" t="str">
        <f>'三菜'!J42</f>
        <v>盤</v>
      </c>
      <c r="Z15" s="142"/>
    </row>
    <row r="16" spans="1:26" ht="15.75">
      <c r="A16" s="692"/>
      <c r="B16" s="605"/>
      <c r="C16" s="165" t="str">
        <f>'三菜'!H7</f>
        <v>紅蘿蔔(片)</v>
      </c>
      <c r="D16" s="191">
        <f>'三菜'!I7</f>
        <v>1</v>
      </c>
      <c r="E16" s="225" t="str">
        <f>'三菜'!J7</f>
        <v>Kg</v>
      </c>
      <c r="F16" s="178"/>
      <c r="G16" s="632"/>
      <c r="H16" s="165" t="str">
        <f>'三菜'!H16</f>
        <v>青椒(片)</v>
      </c>
      <c r="I16" s="191">
        <f>'三菜'!I16</f>
        <v>3</v>
      </c>
      <c r="J16" s="225" t="str">
        <f>'三菜'!J16</f>
        <v>Kg</v>
      </c>
      <c r="K16" s="140"/>
      <c r="L16" s="638"/>
      <c r="M16" s="165" t="str">
        <f>'三菜'!H25</f>
        <v>黑輪(切片)</v>
      </c>
      <c r="N16" s="191">
        <f>'三菜'!I25</f>
        <v>3</v>
      </c>
      <c r="O16" s="225" t="str">
        <f>'三菜'!J25</f>
        <v>Kg</v>
      </c>
      <c r="P16" s="140"/>
      <c r="Q16" s="674"/>
      <c r="R16" s="165" t="str">
        <f>'三菜'!H34</f>
        <v>青蔥(段)</v>
      </c>
      <c r="S16" s="191">
        <f>'三菜'!I34</f>
        <v>0.2</v>
      </c>
      <c r="T16" s="225" t="str">
        <f>'三菜'!J34</f>
        <v>Kg</v>
      </c>
      <c r="U16" s="182"/>
      <c r="V16" s="671"/>
      <c r="W16" s="165" t="str">
        <f>'三菜'!H43</f>
        <v>豆腐(盤-4.5K/非)</v>
      </c>
      <c r="X16" s="191">
        <f>'三菜'!I43</f>
        <v>1</v>
      </c>
      <c r="Y16" s="225" t="str">
        <f>'三菜'!J43</f>
        <v>板</v>
      </c>
      <c r="Z16" s="151"/>
    </row>
    <row r="17" spans="1:32" ht="15.75">
      <c r="A17" s="692"/>
      <c r="B17" s="605"/>
      <c r="C17" s="165" t="str">
        <f>'三菜'!H8</f>
        <v>蒜(切碎)</v>
      </c>
      <c r="D17" s="191">
        <f>'三菜'!I8</f>
        <v>0.2</v>
      </c>
      <c r="E17" s="225" t="str">
        <f>'三菜'!J8</f>
        <v>Kg</v>
      </c>
      <c r="F17" s="176"/>
      <c r="G17" s="632"/>
      <c r="H17" s="165" t="str">
        <f>'三菜'!H17</f>
        <v>彩椒(片)</v>
      </c>
      <c r="I17" s="191">
        <f>'三菜'!I17</f>
        <v>3</v>
      </c>
      <c r="J17" s="225" t="str">
        <f>'三菜'!J17</f>
        <v>Kg</v>
      </c>
      <c r="K17" s="140"/>
      <c r="L17" s="638"/>
      <c r="M17" s="165" t="str">
        <f>'三菜'!H26</f>
        <v>豬肉(丁/五花)</v>
      </c>
      <c r="N17" s="191">
        <f>'三菜'!I26</f>
        <v>3</v>
      </c>
      <c r="O17" s="225" t="str">
        <f>'三菜'!J26</f>
        <v>Kg</v>
      </c>
      <c r="P17" s="140"/>
      <c r="Q17" s="674"/>
      <c r="R17" s="165" t="str">
        <f>'三菜'!H35</f>
        <v>辣椒</v>
      </c>
      <c r="S17" s="191">
        <f>'三菜'!I35</f>
        <v>0.1</v>
      </c>
      <c r="T17" s="225" t="str">
        <f>'三菜'!J35</f>
        <v>Kg</v>
      </c>
      <c r="U17" s="182"/>
      <c r="V17" s="671"/>
      <c r="W17" s="165" t="str">
        <f>'三菜'!H44</f>
        <v>青蔥(段)</v>
      </c>
      <c r="X17" s="191">
        <f>'三菜'!I44</f>
        <v>0.2</v>
      </c>
      <c r="Y17" s="225" t="str">
        <f>'三菜'!J44</f>
        <v>Kg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2"/>
      <c r="B18" s="605"/>
      <c r="C18" s="165">
        <f>'三菜'!H9</f>
        <v>0</v>
      </c>
      <c r="D18" s="191">
        <f>'三菜'!I9</f>
        <v>0</v>
      </c>
      <c r="E18" s="225">
        <f>'三菜'!J9</f>
        <v>0</v>
      </c>
      <c r="F18" s="176"/>
      <c r="G18" s="632"/>
      <c r="H18" s="165" t="str">
        <f>'三菜'!H18</f>
        <v>木耳(切片)</v>
      </c>
      <c r="I18" s="191">
        <f>'三菜'!I18</f>
        <v>1</v>
      </c>
      <c r="J18" s="225" t="str">
        <f>'三菜'!J18</f>
        <v>Kg</v>
      </c>
      <c r="K18" s="140"/>
      <c r="L18" s="638"/>
      <c r="M18" s="165" t="str">
        <f>'三菜'!H27</f>
        <v>紅蘿蔔(中丁)</v>
      </c>
      <c r="N18" s="191">
        <f>'三菜'!I27</f>
        <v>2</v>
      </c>
      <c r="O18" s="225" t="str">
        <f>'三菜'!J27</f>
        <v>Kg</v>
      </c>
      <c r="P18" s="140"/>
      <c r="Q18" s="674"/>
      <c r="R18" s="165">
        <f>'三菜'!H36</f>
        <v>0</v>
      </c>
      <c r="S18" s="191">
        <f>'三菜'!I36</f>
        <v>0</v>
      </c>
      <c r="T18" s="225">
        <f>'三菜'!J36</f>
        <v>0</v>
      </c>
      <c r="U18" s="182"/>
      <c r="V18" s="671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2"/>
      <c r="B19" s="605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2"/>
      <c r="H19" s="165" t="str">
        <f>'三菜'!H19</f>
        <v>蒜(切碎)</v>
      </c>
      <c r="I19" s="191">
        <f>'三菜'!I19</f>
        <v>0.3</v>
      </c>
      <c r="J19" s="225" t="str">
        <f>'三菜'!J19</f>
        <v>Kg</v>
      </c>
      <c r="K19" s="179"/>
      <c r="L19" s="638"/>
      <c r="M19" s="165">
        <f>'三菜'!H28</f>
        <v>0</v>
      </c>
      <c r="N19" s="191">
        <f>'三菜'!I28</f>
        <v>0</v>
      </c>
      <c r="O19" s="225">
        <f>'三菜'!J28</f>
        <v>0</v>
      </c>
      <c r="P19" s="140"/>
      <c r="Q19" s="674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71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3"/>
      <c r="B20" s="605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39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5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72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4" t="s">
        <v>26</v>
      </c>
      <c r="B21" s="617" t="str">
        <f>'三菜'!K4</f>
        <v>蒜炒油菜</v>
      </c>
      <c r="C21" s="227" t="str">
        <f>'三菜'!K5</f>
        <v>油菜(切段)</v>
      </c>
      <c r="D21" s="230">
        <f>'三菜'!L5</f>
        <v>17</v>
      </c>
      <c r="E21" s="232" t="str">
        <f>'三菜'!M5</f>
        <v>Kg</v>
      </c>
      <c r="F21" s="150"/>
      <c r="G21" s="631" t="str">
        <f>'三菜'!K13</f>
        <v>蒜香菠菜</v>
      </c>
      <c r="H21" s="193" t="str">
        <f>'三菜'!K14</f>
        <v>菠菜(切段)</v>
      </c>
      <c r="I21" s="194">
        <f>'三菜'!L14</f>
        <v>17</v>
      </c>
      <c r="J21" s="233" t="str">
        <f>'三菜'!M14</f>
        <v>Kg</v>
      </c>
      <c r="K21" s="149"/>
      <c r="L21" s="662">
        <f>'三菜'!K22</f>
        <v>0</v>
      </c>
      <c r="M21" s="193">
        <f>'三菜'!K23</f>
        <v>0</v>
      </c>
      <c r="N21" s="194">
        <f>'三菜'!L23</f>
        <v>0</v>
      </c>
      <c r="O21" s="233">
        <f>'三菜'!M23</f>
        <v>0</v>
      </c>
      <c r="P21" s="150"/>
      <c r="Q21" s="652" t="str">
        <f>'三菜'!K31</f>
        <v>蒜香白菜</v>
      </c>
      <c r="R21" s="193" t="str">
        <f>'三菜'!K32</f>
        <v>大白菜(切片)</v>
      </c>
      <c r="S21" s="194">
        <f>'三菜'!L32</f>
        <v>17</v>
      </c>
      <c r="T21" s="233" t="str">
        <f>'三菜'!M32</f>
        <v>Kg</v>
      </c>
      <c r="U21" s="171"/>
      <c r="V21" s="652" t="str">
        <f>'三菜'!K40</f>
        <v>炒青江菜</v>
      </c>
      <c r="W21" s="193" t="str">
        <f>'三菜'!K41</f>
        <v>青江菜(切段)</v>
      </c>
      <c r="X21" s="194">
        <f>'三菜'!L41</f>
        <v>17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2"/>
      <c r="B22" s="618"/>
      <c r="C22" s="227" t="str">
        <f>'三菜'!K6</f>
        <v>蒜(切碎)</v>
      </c>
      <c r="D22" s="230">
        <f>'三菜'!L6</f>
        <v>0.3</v>
      </c>
      <c r="E22" s="232" t="str">
        <f>'三菜'!M6</f>
        <v>Kg</v>
      </c>
      <c r="F22" s="151"/>
      <c r="G22" s="632"/>
      <c r="H22" s="165" t="str">
        <f>'三菜'!K15</f>
        <v>蒜(切碎)</v>
      </c>
      <c r="I22" s="191">
        <f>'三菜'!L15</f>
        <v>0.3</v>
      </c>
      <c r="J22" s="225" t="str">
        <f>'三菜'!M15</f>
        <v>Kg</v>
      </c>
      <c r="K22" s="140"/>
      <c r="L22" s="663"/>
      <c r="M22" s="165">
        <f>'三菜'!K24</f>
        <v>0</v>
      </c>
      <c r="N22" s="191">
        <f>'三菜'!L24</f>
        <v>0</v>
      </c>
      <c r="O22" s="225">
        <f>'三菜'!M24</f>
        <v>0</v>
      </c>
      <c r="P22" s="151"/>
      <c r="Q22" s="653"/>
      <c r="R22" s="165" t="str">
        <f>'三菜'!K33</f>
        <v>木耳(絲濕)</v>
      </c>
      <c r="S22" s="191">
        <f>'三菜'!L33</f>
        <v>1</v>
      </c>
      <c r="T22" s="225" t="str">
        <f>'三菜'!M33</f>
        <v>Kg</v>
      </c>
      <c r="U22" s="152"/>
      <c r="V22" s="653"/>
      <c r="W22" s="165" t="str">
        <f>'三菜'!K42</f>
        <v>蒜(切碎)</v>
      </c>
      <c r="X22" s="191">
        <f>'三菜'!L42</f>
        <v>0.3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3"/>
      <c r="B23" s="618"/>
      <c r="C23" s="227">
        <f>'三菜'!K7</f>
        <v>0</v>
      </c>
      <c r="D23" s="230">
        <f>'三菜'!L7</f>
        <v>0</v>
      </c>
      <c r="E23" s="225">
        <f>'三菜'!M7</f>
        <v>0</v>
      </c>
      <c r="F23" s="179"/>
      <c r="G23" s="632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3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54"/>
      <c r="R23" s="165" t="str">
        <f>'三菜'!K34</f>
        <v>紅蘿蔔(片)</v>
      </c>
      <c r="S23" s="191">
        <f>'三菜'!L34</f>
        <v>1</v>
      </c>
      <c r="T23" s="225" t="str">
        <f>'三菜'!M34</f>
        <v>Kg</v>
      </c>
      <c r="U23" s="153"/>
      <c r="V23" s="654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3"/>
      <c r="B24" s="618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2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3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54"/>
      <c r="R24" s="165" t="str">
        <f>'三菜'!K35</f>
        <v>蒜(切碎)</v>
      </c>
      <c r="S24" s="191">
        <f>'三菜'!L35</f>
        <v>0.3</v>
      </c>
      <c r="T24" s="225" t="str">
        <f>'三菜'!M35</f>
        <v>Kg</v>
      </c>
      <c r="U24" s="153"/>
      <c r="V24" s="654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5"/>
      <c r="B25" s="661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1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4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5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5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5" t="s">
        <v>28</v>
      </c>
      <c r="B26" s="617" t="str">
        <f>'三菜'!N4</f>
        <v>冬瓜蛤蜊湯</v>
      </c>
      <c r="C26" s="228" t="str">
        <f>'三菜'!N5</f>
        <v>冬瓜(中丁)</v>
      </c>
      <c r="D26" s="194">
        <f>'三菜'!O5</f>
        <v>7</v>
      </c>
      <c r="E26" s="233" t="str">
        <f>'三菜'!P5</f>
        <v>Kg</v>
      </c>
      <c r="F26" s="157">
        <v>0</v>
      </c>
      <c r="G26" s="667" t="str">
        <f>'三菜'!N13</f>
        <v>南瓜洋蔥濃湯</v>
      </c>
      <c r="H26" s="193" t="str">
        <f>'三菜'!N14</f>
        <v>南瓜(小丁去皮)</v>
      </c>
      <c r="I26" s="194">
        <f>'三菜'!O14</f>
        <v>4</v>
      </c>
      <c r="J26" s="233" t="str">
        <f>'三菜'!P14</f>
        <v>Kg</v>
      </c>
      <c r="K26" s="197"/>
      <c r="L26" s="631">
        <f>'三菜'!N22</f>
        <v>0</v>
      </c>
      <c r="M26" s="193">
        <f>'三菜'!N23</f>
        <v>0</v>
      </c>
      <c r="N26" s="194">
        <f>'三菜'!O23</f>
        <v>0</v>
      </c>
      <c r="O26" s="233">
        <f>'三菜'!P23</f>
        <v>0</v>
      </c>
      <c r="P26" s="198"/>
      <c r="Q26" s="628" t="str">
        <f>'三菜'!N31</f>
        <v>蘿蔔排骨湯</v>
      </c>
      <c r="R26" s="193" t="str">
        <f>'三菜'!N32</f>
        <v>白蘿蔔(中丁)</v>
      </c>
      <c r="S26" s="194">
        <f>'三菜'!O32</f>
        <v>8</v>
      </c>
      <c r="T26" s="233" t="str">
        <f>'三菜'!P32</f>
        <v>Kg</v>
      </c>
      <c r="U26" s="157"/>
      <c r="V26" s="631" t="str">
        <f>'三菜'!N40</f>
        <v>綠豆脆圓湯</v>
      </c>
      <c r="W26" s="193" t="str">
        <f>'三菜'!N41</f>
        <v>綠豆</v>
      </c>
      <c r="X26" s="194">
        <f>'三菜'!O41</f>
        <v>4</v>
      </c>
      <c r="Y26" s="225" t="str">
        <f>'三菜'!P41</f>
        <v>Kg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6"/>
      <c r="B27" s="618"/>
      <c r="C27" s="165" t="str">
        <f>'三菜'!N6</f>
        <v>蛤蜊</v>
      </c>
      <c r="D27" s="191">
        <f>'三菜'!O6</f>
        <v>3</v>
      </c>
      <c r="E27" s="225" t="str">
        <f>'三菜'!P6</f>
        <v>Kg</v>
      </c>
      <c r="F27" s="178"/>
      <c r="G27" s="668"/>
      <c r="H27" s="165" t="str">
        <f>'三菜'!N15</f>
        <v>洋蔥(小丁)</v>
      </c>
      <c r="I27" s="191">
        <f>'三菜'!O15</f>
        <v>3</v>
      </c>
      <c r="J27" s="225" t="str">
        <f>'三菜'!P15</f>
        <v>Kg</v>
      </c>
      <c r="K27" s="142"/>
      <c r="L27" s="632"/>
      <c r="M27" s="165">
        <f>'三菜'!N24</f>
        <v>0</v>
      </c>
      <c r="N27" s="191">
        <f>'三菜'!O24</f>
        <v>0</v>
      </c>
      <c r="O27" s="225">
        <f>'三菜'!P24</f>
        <v>0</v>
      </c>
      <c r="P27" s="134"/>
      <c r="Q27" s="629"/>
      <c r="R27" s="165" t="str">
        <f>'三菜'!N33</f>
        <v>中排骨</v>
      </c>
      <c r="S27" s="191">
        <f>'三菜'!O33</f>
        <v>2</v>
      </c>
      <c r="T27" s="225" t="str">
        <f>'三菜'!P33</f>
        <v>Kg</v>
      </c>
      <c r="U27" s="158"/>
      <c r="V27" s="632"/>
      <c r="W27" s="165" t="str">
        <f>'三菜'!N42</f>
        <v>紅白小湯圓(蓮)</v>
      </c>
      <c r="X27" s="191">
        <f>'三菜'!O42</f>
        <v>3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6"/>
      <c r="B28" s="618"/>
      <c r="C28" s="165" t="str">
        <f>'三菜'!N7</f>
        <v>薑(切絲)</v>
      </c>
      <c r="D28" s="191">
        <f>'三菜'!O7</f>
        <v>0.2</v>
      </c>
      <c r="E28" s="225" t="str">
        <f>'三菜'!P7</f>
        <v>Kg</v>
      </c>
      <c r="F28" s="176"/>
      <c r="G28" s="668"/>
      <c r="H28" s="165" t="str">
        <f>'三菜'!N16</f>
        <v>馬鈴薯(小丁生鮮)</v>
      </c>
      <c r="I28" s="191">
        <f>'三菜'!O16</f>
        <v>2</v>
      </c>
      <c r="J28" s="225" t="str">
        <f>'三菜'!P16</f>
        <v>Kg</v>
      </c>
      <c r="K28" s="142"/>
      <c r="L28" s="632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29"/>
      <c r="R28" s="165" t="str">
        <f>'三菜'!N34</f>
        <v>芹菜(珠)</v>
      </c>
      <c r="S28" s="191">
        <f>'三菜'!O34</f>
        <v>0.2</v>
      </c>
      <c r="T28" s="225" t="str">
        <f>'三菜'!P34</f>
        <v>Kg</v>
      </c>
      <c r="U28" s="158"/>
      <c r="V28" s="632"/>
      <c r="W28" s="165">
        <f>'三菜'!N43</f>
        <v>0</v>
      </c>
      <c r="X28" s="191">
        <f>'三菜'!O43</f>
        <v>0</v>
      </c>
      <c r="Y28" s="225">
        <f>'三菜'!P43</f>
        <v>0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6"/>
      <c r="B29" s="618"/>
      <c r="C29" s="196">
        <f>'三菜'!N8</f>
        <v>0</v>
      </c>
      <c r="D29" s="226">
        <f>'三菜'!O8</f>
        <v>0</v>
      </c>
      <c r="E29" s="225">
        <f>'三菜'!P8</f>
        <v>0</v>
      </c>
      <c r="F29" s="158"/>
      <c r="G29" s="668"/>
      <c r="H29" s="165" t="str">
        <f>'三菜'!N17</f>
        <v>洗選蛋(30粒)</v>
      </c>
      <c r="I29" s="191">
        <f>'三菜'!O17</f>
        <v>1</v>
      </c>
      <c r="J29" s="225" t="str">
        <f>'三菜'!P17</f>
        <v>盤</v>
      </c>
      <c r="K29" s="142"/>
      <c r="L29" s="632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29"/>
      <c r="R29" s="165">
        <f>'三菜'!N35</f>
        <v>0</v>
      </c>
      <c r="S29" s="191">
        <f>'三菜'!O35</f>
        <v>0</v>
      </c>
      <c r="T29" s="225">
        <f>'三菜'!P35</f>
        <v>0</v>
      </c>
      <c r="U29" s="139"/>
      <c r="V29" s="633"/>
      <c r="W29" s="165">
        <f>'三菜'!N44</f>
        <v>0</v>
      </c>
      <c r="X29" s="191">
        <f>'三菜'!O44</f>
        <v>0</v>
      </c>
      <c r="Y29" s="225">
        <f>'三菜'!P44</f>
        <v>0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7"/>
      <c r="B30" s="661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69"/>
      <c r="H30" s="166" t="str">
        <f>'三菜'!N18</f>
        <v>紅蘿蔔(小丁)</v>
      </c>
      <c r="I30" s="166">
        <f>'三菜'!O18</f>
        <v>1</v>
      </c>
      <c r="J30" s="166" t="str">
        <f>'三菜'!P18</f>
        <v>Kg</v>
      </c>
      <c r="K30" s="159"/>
      <c r="L30" s="651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30"/>
      <c r="R30" s="166">
        <f>'三菜'!N36</f>
        <v>0</v>
      </c>
      <c r="S30" s="166">
        <f>'三菜'!O36</f>
        <v>0</v>
      </c>
      <c r="T30" s="231">
        <f>'三菜'!P36</f>
        <v>0</v>
      </c>
      <c r="U30" s="159"/>
      <c r="V30" s="634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8" t="s">
        <v>29</v>
      </c>
      <c r="B31" s="617">
        <f>'三菜'!Q4</f>
        <v>0</v>
      </c>
      <c r="C31" s="135"/>
      <c r="D31" s="135"/>
      <c r="E31" s="170"/>
      <c r="F31" s="158"/>
      <c r="G31" s="613" t="str">
        <f>'三菜'!Q13</f>
        <v>蘋果</v>
      </c>
      <c r="H31" s="130"/>
      <c r="I31" s="131"/>
      <c r="J31" s="189"/>
      <c r="K31" s="143"/>
      <c r="L31" s="665">
        <f>'三菜'!Q22</f>
        <v>0</v>
      </c>
      <c r="M31" s="130"/>
      <c r="N31" s="131"/>
      <c r="O31" s="167"/>
      <c r="P31" s="132"/>
      <c r="Q31" s="659" t="str">
        <f>'三菜'!Q31</f>
        <v>柳丁/綠豆提前</v>
      </c>
      <c r="R31" s="130"/>
      <c r="S31" s="131"/>
      <c r="T31" s="167"/>
      <c r="U31" s="143"/>
      <c r="V31" s="659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9"/>
      <c r="B32" s="618"/>
      <c r="C32" s="156"/>
      <c r="D32" s="148"/>
      <c r="E32" s="168"/>
      <c r="F32" s="161"/>
      <c r="G32" s="613"/>
      <c r="H32" s="137"/>
      <c r="I32" s="138"/>
      <c r="J32" s="169"/>
      <c r="K32" s="144"/>
      <c r="L32" s="666"/>
      <c r="M32" s="137"/>
      <c r="N32" s="138"/>
      <c r="O32" s="169"/>
      <c r="P32" s="133"/>
      <c r="Q32" s="660"/>
      <c r="R32" s="137"/>
      <c r="S32" s="138"/>
      <c r="T32" s="169"/>
      <c r="U32" s="144"/>
      <c r="V32" s="660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2" t="s">
        <v>72</v>
      </c>
      <c r="C33" s="603"/>
      <c r="D33" s="646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3"/>
      <c r="F33" s="647"/>
      <c r="G33" s="648" t="s">
        <v>72</v>
      </c>
      <c r="H33" s="646"/>
      <c r="I33" s="646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3"/>
      <c r="K33" s="647"/>
      <c r="L33" s="603" t="s">
        <v>72</v>
      </c>
      <c r="M33" s="646"/>
      <c r="N33" s="646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3"/>
      <c r="P33" s="647"/>
      <c r="Q33" s="648" t="s">
        <v>72</v>
      </c>
      <c r="R33" s="646"/>
      <c r="S33" s="646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3"/>
      <c r="U33" s="647"/>
      <c r="V33" s="648" t="s">
        <v>72</v>
      </c>
      <c r="W33" s="646"/>
      <c r="X33" s="646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3"/>
      <c r="Z33" s="647"/>
      <c r="AA33" s="129"/>
      <c r="AB33" s="129"/>
      <c r="AC33" s="129"/>
      <c r="AD33" s="129"/>
      <c r="AE33" s="129"/>
      <c r="AF33" s="129"/>
    </row>
    <row r="34" spans="1:27" ht="15.75">
      <c r="A34" s="599" t="s">
        <v>73</v>
      </c>
      <c r="B34" s="690" t="str">
        <f>"熱　量："&amp;'三菜'!R11</f>
        <v>熱　量：550大卡</v>
      </c>
      <c r="C34" s="609"/>
      <c r="D34" s="656" t="str">
        <f>"醣　類："&amp;'三菜'!R5</f>
        <v>醣　類：65.6 g</v>
      </c>
      <c r="E34" s="657"/>
      <c r="F34" s="658"/>
      <c r="G34" s="690" t="str">
        <f>"熱　量："&amp;'三菜'!R20</f>
        <v>熱　量：511大卡</v>
      </c>
      <c r="H34" s="609"/>
      <c r="I34" s="656" t="str">
        <f>"醣　類："&amp;'三菜'!R14</f>
        <v>醣　類：70.8 g</v>
      </c>
      <c r="J34" s="657"/>
      <c r="K34" s="658"/>
      <c r="L34" s="690" t="str">
        <f>"熱　量："&amp;'三菜'!R29</f>
        <v>熱　量：399大卡</v>
      </c>
      <c r="M34" s="609"/>
      <c r="N34" s="656" t="str">
        <f>"醣　類："&amp;'三菜'!R23</f>
        <v>醣　類：67.4 g</v>
      </c>
      <c r="O34" s="657"/>
      <c r="P34" s="658"/>
      <c r="Q34" s="690" t="str">
        <f>"熱　量："&amp;'三菜'!R38</f>
        <v>熱　量：547大卡</v>
      </c>
      <c r="R34" s="609"/>
      <c r="S34" s="656" t="str">
        <f>"醣　類："&amp;'三菜'!R32</f>
        <v>醣　類：82.5 g</v>
      </c>
      <c r="T34" s="657"/>
      <c r="U34" s="658"/>
      <c r="V34" s="690" t="str">
        <f>"熱　量："&amp;'三菜'!R45</f>
        <v>熱　量：25.0 g</v>
      </c>
      <c r="W34" s="609"/>
      <c r="X34" s="656" t="str">
        <f>"醣　類："&amp;'三菜'!R41</f>
        <v>醣　類：88.6 g</v>
      </c>
      <c r="Y34" s="657"/>
      <c r="Z34" s="658"/>
      <c r="AA34" s="129"/>
    </row>
    <row r="35" spans="1:27" ht="15.75">
      <c r="A35" s="600"/>
      <c r="B35" s="608" t="str">
        <f>"蛋白質："&amp;'三菜'!R9</f>
        <v>蛋白質：20.2 g</v>
      </c>
      <c r="C35" s="609"/>
      <c r="D35" s="610" t="str">
        <f>"脂　肪："&amp;'三菜'!R7</f>
        <v>脂　肪：21.6 g</v>
      </c>
      <c r="E35" s="611"/>
      <c r="F35" s="612"/>
      <c r="G35" s="608" t="str">
        <f>"蛋白質："&amp;'三菜'!R18</f>
        <v>蛋白質：26.4 g</v>
      </c>
      <c r="H35" s="609"/>
      <c r="I35" s="610" t="str">
        <f>"脂　肪："&amp;'三菜'!R16</f>
        <v>脂　肪：12.0 g</v>
      </c>
      <c r="J35" s="611"/>
      <c r="K35" s="612"/>
      <c r="L35" s="608" t="str">
        <f>"蛋白質："&amp;'三菜'!R27</f>
        <v>蛋白質：17.0 g</v>
      </c>
      <c r="M35" s="609"/>
      <c r="N35" s="610" t="str">
        <f>"脂　肪："&amp;'三菜'!R25</f>
        <v>脂　肪：5.6 g</v>
      </c>
      <c r="O35" s="611"/>
      <c r="P35" s="612"/>
      <c r="Q35" s="608" t="str">
        <f>"蛋白質："&amp;'三菜'!R36</f>
        <v>蛋白質：26.3 g</v>
      </c>
      <c r="R35" s="609"/>
      <c r="S35" s="610" t="str">
        <f>"脂　肪："&amp;'三菜'!R34</f>
        <v>脂　肪：10.7 g</v>
      </c>
      <c r="T35" s="611"/>
      <c r="U35" s="612"/>
      <c r="V35" s="608" t="str">
        <f>"蛋白質："&amp;'三菜'!R47</f>
        <v>蛋白質：557大卡</v>
      </c>
      <c r="W35" s="609"/>
      <c r="X35" s="656" t="str">
        <f>"脂　肪："&amp;'三菜'!R43</f>
        <v>脂　肪：9.7 g</v>
      </c>
      <c r="Y35" s="657"/>
      <c r="Z35" s="658"/>
      <c r="AA35" s="129"/>
    </row>
    <row r="36" spans="1:27" ht="16.5" thickBot="1">
      <c r="A36" s="601"/>
      <c r="B36" s="614" t="s">
        <v>74</v>
      </c>
      <c r="C36" s="615"/>
      <c r="D36" s="615"/>
      <c r="E36" s="615"/>
      <c r="F36" s="616"/>
      <c r="G36" s="619" t="s">
        <v>74</v>
      </c>
      <c r="H36" s="620"/>
      <c r="I36" s="620"/>
      <c r="J36" s="620"/>
      <c r="K36" s="622"/>
      <c r="L36" s="619" t="s">
        <v>74</v>
      </c>
      <c r="M36" s="620"/>
      <c r="N36" s="620"/>
      <c r="O36" s="620"/>
      <c r="P36" s="622"/>
      <c r="Q36" s="619" t="s">
        <v>74</v>
      </c>
      <c r="R36" s="620"/>
      <c r="S36" s="620"/>
      <c r="T36" s="620"/>
      <c r="U36" s="622"/>
      <c r="V36" s="619" t="s">
        <v>74</v>
      </c>
      <c r="W36" s="620"/>
      <c r="X36" s="620"/>
      <c r="Y36" s="620"/>
      <c r="Z36" s="621"/>
      <c r="AA36" s="129"/>
    </row>
    <row r="37" spans="1:27" ht="15.75">
      <c r="A37" s="606"/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22">
      <selection activeCell="C47" sqref="C47:F47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4" t="str">
        <f>'三菜'!B1</f>
        <v>G054 嘉義縣六腳鄉六嘉國民中學 109學年度第1學期第19週午餐食譜設計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258"/>
      <c r="AP1" s="408"/>
      <c r="AQ1" s="408"/>
      <c r="AR1" s="258"/>
      <c r="AS1" s="258"/>
      <c r="AT1" s="737" t="s">
        <v>120</v>
      </c>
      <c r="AU1" s="737"/>
      <c r="AV1" s="737"/>
      <c r="AW1" s="737"/>
      <c r="AX1" s="737"/>
      <c r="AY1" s="737"/>
      <c r="AZ1" s="737"/>
      <c r="BA1" s="737"/>
      <c r="BB1" s="430"/>
      <c r="BC1" s="280"/>
      <c r="BD1" s="280"/>
    </row>
    <row r="2" spans="1:56" ht="19.5">
      <c r="A2" s="304"/>
      <c r="B2" s="349"/>
      <c r="C2" s="349">
        <f>'三菜'!B4</f>
        <v>1</v>
      </c>
      <c r="D2" s="349" t="s">
        <v>3</v>
      </c>
      <c r="E2" s="349">
        <f>'三菜'!B6</f>
        <v>4</v>
      </c>
      <c r="F2" s="349" t="s">
        <v>4</v>
      </c>
      <c r="G2" s="349" t="s">
        <v>86</v>
      </c>
      <c r="H2" s="350"/>
      <c r="I2" s="387"/>
      <c r="J2" s="745"/>
      <c r="K2" s="746"/>
      <c r="L2" s="747"/>
      <c r="M2" s="351"/>
      <c r="N2" s="349">
        <f>'三菜'!B13</f>
        <v>1</v>
      </c>
      <c r="O2" s="349" t="s">
        <v>3</v>
      </c>
      <c r="P2" s="349">
        <f>'三菜'!B15</f>
        <v>5</v>
      </c>
      <c r="Q2" s="349" t="s">
        <v>4</v>
      </c>
      <c r="R2" s="349" t="s">
        <v>65</v>
      </c>
      <c r="S2" s="349"/>
      <c r="T2" s="387"/>
      <c r="U2" s="745"/>
      <c r="V2" s="746"/>
      <c r="W2" s="747"/>
      <c r="X2" s="374"/>
      <c r="Y2" s="277">
        <f>'三菜'!B22</f>
        <v>1</v>
      </c>
      <c r="Z2" s="277" t="s">
        <v>3</v>
      </c>
      <c r="AA2" s="277">
        <f>'三菜'!B24</f>
        <v>6</v>
      </c>
      <c r="AB2" s="277" t="s">
        <v>4</v>
      </c>
      <c r="AC2" s="277" t="s">
        <v>88</v>
      </c>
      <c r="AD2" s="277"/>
      <c r="AE2" s="404"/>
      <c r="AF2" s="745"/>
      <c r="AG2" s="746"/>
      <c r="AH2" s="747"/>
      <c r="AI2" s="374"/>
      <c r="AJ2" s="277">
        <f>'三菜'!B31</f>
        <v>1</v>
      </c>
      <c r="AK2" s="277" t="s">
        <v>3</v>
      </c>
      <c r="AL2" s="277">
        <f>'三菜'!B33</f>
        <v>7</v>
      </c>
      <c r="AM2" s="277" t="s">
        <v>4</v>
      </c>
      <c r="AN2" s="277" t="s">
        <v>89</v>
      </c>
      <c r="AO2" s="375"/>
      <c r="AP2" s="409"/>
      <c r="AQ2" s="752"/>
      <c r="AR2" s="746"/>
      <c r="AS2" s="747"/>
      <c r="AT2" s="277"/>
      <c r="AU2" s="277">
        <f>'三菜'!B40</f>
        <v>1</v>
      </c>
      <c r="AV2" s="277" t="s">
        <v>3</v>
      </c>
      <c r="AW2" s="277">
        <f>'三菜'!B42</f>
        <v>8</v>
      </c>
      <c r="AX2" s="277" t="s">
        <v>4</v>
      </c>
      <c r="AY2" s="277" t="s">
        <v>90</v>
      </c>
      <c r="AZ2" s="277"/>
      <c r="BA2" s="409"/>
      <c r="BB2" s="752"/>
      <c r="BC2" s="746"/>
      <c r="BD2" s="747"/>
    </row>
    <row r="3" spans="1:56" ht="32.25">
      <c r="A3" s="305"/>
      <c r="B3" s="255" t="s">
        <v>82</v>
      </c>
      <c r="C3" s="738">
        <f>'三菜'!B12</f>
        <v>224</v>
      </c>
      <c r="D3" s="739"/>
      <c r="E3" s="739"/>
      <c r="F3" s="739"/>
      <c r="G3" s="739"/>
      <c r="H3" s="740"/>
      <c r="I3" s="388"/>
      <c r="J3" s="748"/>
      <c r="K3" s="749"/>
      <c r="L3" s="750"/>
      <c r="M3" s="347" t="s">
        <v>82</v>
      </c>
      <c r="N3" s="738">
        <f>'三菜'!B21</f>
        <v>224</v>
      </c>
      <c r="O3" s="739"/>
      <c r="P3" s="739"/>
      <c r="Q3" s="739"/>
      <c r="R3" s="739"/>
      <c r="S3" s="740"/>
      <c r="T3" s="388"/>
      <c r="U3" s="748"/>
      <c r="V3" s="749"/>
      <c r="W3" s="750"/>
      <c r="X3" s="347" t="s">
        <v>82</v>
      </c>
      <c r="Y3" s="738">
        <f>'三菜'!B30</f>
        <v>224</v>
      </c>
      <c r="Z3" s="739"/>
      <c r="AA3" s="739"/>
      <c r="AB3" s="739"/>
      <c r="AC3" s="739"/>
      <c r="AD3" s="740"/>
      <c r="AE3" s="388"/>
      <c r="AF3" s="748"/>
      <c r="AG3" s="749"/>
      <c r="AH3" s="750"/>
      <c r="AI3" s="347" t="s">
        <v>82</v>
      </c>
      <c r="AJ3" s="738">
        <f>'三菜'!B39</f>
        <v>224</v>
      </c>
      <c r="AK3" s="739"/>
      <c r="AL3" s="739"/>
      <c r="AM3" s="739"/>
      <c r="AN3" s="739"/>
      <c r="AO3" s="740"/>
      <c r="AP3" s="410"/>
      <c r="AQ3" s="753"/>
      <c r="AR3" s="749"/>
      <c r="AS3" s="750"/>
      <c r="AT3" s="255" t="s">
        <v>82</v>
      </c>
      <c r="AU3" s="738">
        <f>'三菜'!B48</f>
        <v>224</v>
      </c>
      <c r="AV3" s="739"/>
      <c r="AW3" s="739"/>
      <c r="AX3" s="739"/>
      <c r="AY3" s="739"/>
      <c r="AZ3" s="740"/>
      <c r="BA3" s="410"/>
      <c r="BB3" s="753"/>
      <c r="BC3" s="749"/>
      <c r="BD3" s="750"/>
    </row>
    <row r="4" spans="1:56" ht="32.25">
      <c r="A4" s="305"/>
      <c r="B4" s="255" t="s">
        <v>35</v>
      </c>
      <c r="C4" s="741" t="str">
        <f>'三菜'!D4</f>
        <v>白米飯</v>
      </c>
      <c r="D4" s="742"/>
      <c r="E4" s="742"/>
      <c r="F4" s="742"/>
      <c r="G4" s="742"/>
      <c r="H4" s="743"/>
      <c r="I4" s="396">
        <f>'三菜'!B12</f>
        <v>224</v>
      </c>
      <c r="J4" s="741"/>
      <c r="K4" s="742"/>
      <c r="L4" s="751"/>
      <c r="M4" s="347" t="s">
        <v>35</v>
      </c>
      <c r="N4" s="741" t="str">
        <f>'三菜'!D13</f>
        <v>五穀飯</v>
      </c>
      <c r="O4" s="742"/>
      <c r="P4" s="742"/>
      <c r="Q4" s="742"/>
      <c r="R4" s="742"/>
      <c r="S4" s="743"/>
      <c r="T4" s="396">
        <f>'三菜'!B21</f>
        <v>224</v>
      </c>
      <c r="U4" s="741"/>
      <c r="V4" s="742"/>
      <c r="W4" s="751"/>
      <c r="X4" s="347" t="s">
        <v>35</v>
      </c>
      <c r="Y4" s="741" t="str">
        <f>'三菜'!D22</f>
        <v>白米飯</v>
      </c>
      <c r="Z4" s="742"/>
      <c r="AA4" s="742"/>
      <c r="AB4" s="742"/>
      <c r="AC4" s="742"/>
      <c r="AD4" s="743"/>
      <c r="AE4" s="396">
        <f>'三菜'!B30</f>
        <v>224</v>
      </c>
      <c r="AF4" s="741"/>
      <c r="AG4" s="742"/>
      <c r="AH4" s="751"/>
      <c r="AI4" s="347" t="s">
        <v>35</v>
      </c>
      <c r="AJ4" s="741" t="str">
        <f>'三菜'!D31</f>
        <v>白米飯</v>
      </c>
      <c r="AK4" s="742"/>
      <c r="AL4" s="742"/>
      <c r="AM4" s="742"/>
      <c r="AN4" s="742"/>
      <c r="AO4" s="743"/>
      <c r="AP4" s="419">
        <f>'三菜'!B39</f>
        <v>224</v>
      </c>
      <c r="AQ4" s="754"/>
      <c r="AR4" s="742"/>
      <c r="AS4" s="751"/>
      <c r="AT4" s="255" t="s">
        <v>35</v>
      </c>
      <c r="AU4" s="741" t="str">
        <f>'三菜'!D40</f>
        <v>白米飯</v>
      </c>
      <c r="AV4" s="742"/>
      <c r="AW4" s="742"/>
      <c r="AX4" s="742"/>
      <c r="AY4" s="742"/>
      <c r="AZ4" s="743"/>
      <c r="BA4" s="419">
        <f>'三菜'!B48</f>
        <v>224</v>
      </c>
      <c r="BB4" s="754"/>
      <c r="BC4" s="742"/>
      <c r="BD4" s="751"/>
    </row>
    <row r="5" spans="1:56" ht="34.5" customHeight="1" thickBot="1">
      <c r="A5" s="306"/>
      <c r="B5" s="255" t="s">
        <v>81</v>
      </c>
      <c r="C5" s="722" t="s">
        <v>85</v>
      </c>
      <c r="D5" s="723"/>
      <c r="E5" s="723"/>
      <c r="F5" s="724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22" t="s">
        <v>85</v>
      </c>
      <c r="O5" s="723"/>
      <c r="P5" s="723"/>
      <c r="Q5" s="724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22" t="s">
        <v>85</v>
      </c>
      <c r="Z5" s="723"/>
      <c r="AA5" s="723"/>
      <c r="AB5" s="724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22" t="s">
        <v>85</v>
      </c>
      <c r="AK5" s="723"/>
      <c r="AL5" s="723"/>
      <c r="AM5" s="724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22" t="s">
        <v>85</v>
      </c>
      <c r="AV5" s="723"/>
      <c r="AW5" s="723"/>
      <c r="AX5" s="724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8" t="s">
        <v>2</v>
      </c>
      <c r="B6" s="725" t="str">
        <f>'三菜'!E4</f>
        <v>蘑菇雞丁</v>
      </c>
      <c r="C6" s="537" t="str">
        <f>'三菜'!E5</f>
        <v>雞(腿丁/CAS)</v>
      </c>
      <c r="D6" s="537"/>
      <c r="E6" s="537"/>
      <c r="F6" s="537"/>
      <c r="G6" s="271">
        <f>'三菜'!F5</f>
        <v>21</v>
      </c>
      <c r="H6" s="296" t="str">
        <f>'三菜'!G5</f>
        <v>Kg</v>
      </c>
      <c r="I6" s="389">
        <f>G6*1000/$I$4</f>
        <v>93.75</v>
      </c>
      <c r="J6" s="429"/>
      <c r="K6" s="352"/>
      <c r="L6" s="352">
        <f>G6*K6</f>
        <v>0</v>
      </c>
      <c r="M6" s="708" t="str">
        <f>'三菜'!E13</f>
        <v>日式豬肉井</v>
      </c>
      <c r="N6" s="537" t="str">
        <f>'三菜'!E14</f>
        <v>豬肉(片/溫體)</v>
      </c>
      <c r="O6" s="537"/>
      <c r="P6" s="537"/>
      <c r="Q6" s="537"/>
      <c r="R6" s="263">
        <f>'三菜'!F14</f>
        <v>18</v>
      </c>
      <c r="S6" s="291" t="str">
        <f>'三菜'!G14</f>
        <v>Kg</v>
      </c>
      <c r="T6" s="397">
        <f>R6*1000/$T$4</f>
        <v>80.35714285714286</v>
      </c>
      <c r="U6" s="397"/>
      <c r="V6" s="360"/>
      <c r="W6" s="340">
        <f>V6*R6</f>
        <v>0</v>
      </c>
      <c r="X6" s="708" t="str">
        <f>'三菜'!E22</f>
        <v>廣東粥</v>
      </c>
      <c r="Y6" s="537" t="str">
        <f>'三菜'!E23</f>
        <v>皮蛋</v>
      </c>
      <c r="Z6" s="537"/>
      <c r="AA6" s="537"/>
      <c r="AB6" s="537"/>
      <c r="AC6" s="267">
        <f>'三菜'!F23</f>
        <v>45</v>
      </c>
      <c r="AD6" s="300" t="str">
        <f>'三菜'!G23</f>
        <v>個</v>
      </c>
      <c r="AE6" s="405">
        <f>AC6*1000/$AE$4</f>
        <v>200.89285714285714</v>
      </c>
      <c r="AF6" s="405"/>
      <c r="AG6" s="363"/>
      <c r="AH6" s="339">
        <f>AG6*AC6</f>
        <v>0</v>
      </c>
      <c r="AI6" s="708" t="str">
        <f>'三菜'!E31</f>
        <v>茄汁魚丁</v>
      </c>
      <c r="AJ6" s="537" t="str">
        <f>'三菜'!E32</f>
        <v>水鯊(魚丁)</v>
      </c>
      <c r="AK6" s="537"/>
      <c r="AL6" s="537"/>
      <c r="AM6" s="537"/>
      <c r="AN6" s="263">
        <f>'三菜'!F32</f>
        <v>21</v>
      </c>
      <c r="AO6" s="376" t="str">
        <f>'三菜'!G32</f>
        <v>Kg</v>
      </c>
      <c r="AP6" s="411">
        <f>AN6*1000/$AP$4</f>
        <v>93.75</v>
      </c>
      <c r="AQ6" s="439"/>
      <c r="AR6" s="376"/>
      <c r="AS6" s="359">
        <f>AR6*AN6</f>
        <v>0</v>
      </c>
      <c r="AT6" s="725" t="str">
        <f>'三菜'!E40</f>
        <v>蘿蔔燒肉</v>
      </c>
      <c r="AU6" s="537" t="str">
        <f>'三菜'!E41</f>
        <v>豬肉(丁/五花)</v>
      </c>
      <c r="AV6" s="537"/>
      <c r="AW6" s="537"/>
      <c r="AX6" s="537"/>
      <c r="AY6" s="259">
        <f>'三菜'!F41</f>
        <v>16</v>
      </c>
      <c r="AZ6" s="291" t="str">
        <f>'三菜'!G41</f>
        <v>Kg</v>
      </c>
      <c r="BA6" s="420">
        <f>AY6*1000/$BA$4</f>
        <v>71.42857142857143</v>
      </c>
      <c r="BB6" s="433"/>
      <c r="BC6" s="376"/>
      <c r="BD6" s="359">
        <f>BC6*AY6</f>
        <v>0</v>
      </c>
    </row>
    <row r="7" spans="1:56" ht="15.75">
      <c r="A7" s="758"/>
      <c r="B7" s="726"/>
      <c r="C7" s="508" t="str">
        <f>'三菜'!E6</f>
        <v>鮑魚菇(中丁)</v>
      </c>
      <c r="D7" s="508"/>
      <c r="E7" s="508"/>
      <c r="F7" s="508"/>
      <c r="G7" s="272">
        <f>'三菜'!F6</f>
        <v>6</v>
      </c>
      <c r="H7" s="297" t="str">
        <f>'三菜'!G6</f>
        <v>Kg</v>
      </c>
      <c r="I7" s="390">
        <f aca="true" t="shared" si="0" ref="I7:I34">G7*1000/$I$4</f>
        <v>26.785714285714285</v>
      </c>
      <c r="J7" s="390"/>
      <c r="K7" s="348"/>
      <c r="L7" s="352">
        <f aca="true" t="shared" si="1" ref="L7:L33">G7*K7</f>
        <v>0</v>
      </c>
      <c r="M7" s="709"/>
      <c r="N7" s="508" t="str">
        <f>'三菜'!E15</f>
        <v>洋蔥(絲)</v>
      </c>
      <c r="O7" s="508"/>
      <c r="P7" s="508"/>
      <c r="Q7" s="508"/>
      <c r="R7" s="264">
        <f>'三菜'!F15</f>
        <v>6</v>
      </c>
      <c r="S7" s="292" t="str">
        <f>'三菜'!G15</f>
        <v>Kg</v>
      </c>
      <c r="T7" s="398">
        <f aca="true" t="shared" si="2" ref="T7:T34">R7*1000/$T$4</f>
        <v>26.785714285714285</v>
      </c>
      <c r="U7" s="398"/>
      <c r="V7" s="357"/>
      <c r="W7" s="329">
        <f>V7*R7</f>
        <v>0</v>
      </c>
      <c r="X7" s="709"/>
      <c r="Y7" s="508" t="str">
        <f>'三菜'!E24</f>
        <v>鹹蛋</v>
      </c>
      <c r="Z7" s="508"/>
      <c r="AA7" s="508"/>
      <c r="AB7" s="508"/>
      <c r="AC7" s="268">
        <f>'三菜'!F24</f>
        <v>30</v>
      </c>
      <c r="AD7" s="301" t="str">
        <f>'三菜'!G24</f>
        <v>個</v>
      </c>
      <c r="AE7" s="406">
        <f aca="true" t="shared" si="3" ref="AE7:AE34">AC7*1000/$AE$4</f>
        <v>133.92857142857142</v>
      </c>
      <c r="AF7" s="406"/>
      <c r="AG7" s="358"/>
      <c r="AH7" s="330">
        <f>AG7*AC7</f>
        <v>0</v>
      </c>
      <c r="AI7" s="709"/>
      <c r="AJ7" s="508" t="str">
        <f>'三菜'!E33</f>
        <v>洋蔥(中丁)</v>
      </c>
      <c r="AK7" s="508"/>
      <c r="AL7" s="508"/>
      <c r="AM7" s="508"/>
      <c r="AN7" s="264">
        <f>'三菜'!F33</f>
        <v>6</v>
      </c>
      <c r="AO7" s="377" t="str">
        <f>'三菜'!G33</f>
        <v>Kg</v>
      </c>
      <c r="AP7" s="412">
        <f aca="true" t="shared" si="4" ref="AP7:AP34">AN7*1000/$AP$4</f>
        <v>26.785714285714285</v>
      </c>
      <c r="AQ7" s="440"/>
      <c r="AR7" s="377"/>
      <c r="AS7" s="331">
        <f>AR7*AN7</f>
        <v>0</v>
      </c>
      <c r="AT7" s="726"/>
      <c r="AU7" s="508" t="str">
        <f>'三菜'!E42</f>
        <v>白蘿蔔(中丁)</v>
      </c>
      <c r="AV7" s="508"/>
      <c r="AW7" s="508"/>
      <c r="AX7" s="508"/>
      <c r="AY7" s="260">
        <f>'三菜'!F42</f>
        <v>7</v>
      </c>
      <c r="AZ7" s="292" t="str">
        <f>'三菜'!G42</f>
        <v>Kg</v>
      </c>
      <c r="BA7" s="421">
        <f aca="true" t="shared" si="5" ref="BA7:BA34">AY7*1000/$BA$4</f>
        <v>31.25</v>
      </c>
      <c r="BB7" s="434"/>
      <c r="BC7" s="377"/>
      <c r="BD7" s="331">
        <f aca="true" t="shared" si="6" ref="BD7:BD35">BC7*AY7</f>
        <v>0</v>
      </c>
    </row>
    <row r="8" spans="1:56" ht="15.75">
      <c r="A8" s="758"/>
      <c r="B8" s="726"/>
      <c r="C8" s="508">
        <f>'三菜'!E7</f>
        <v>0</v>
      </c>
      <c r="D8" s="508"/>
      <c r="E8" s="508"/>
      <c r="F8" s="508"/>
      <c r="G8" s="272">
        <f>'三菜'!F7</f>
        <v>0</v>
      </c>
      <c r="H8" s="297">
        <f>'三菜'!G7</f>
        <v>0</v>
      </c>
      <c r="I8" s="390">
        <f t="shared" si="0"/>
        <v>0</v>
      </c>
      <c r="J8" s="390"/>
      <c r="K8" s="348"/>
      <c r="L8" s="352">
        <f t="shared" si="1"/>
        <v>0</v>
      </c>
      <c r="M8" s="709"/>
      <c r="N8" s="508" t="str">
        <f>'三菜'!E16</f>
        <v>青蔥(段)</v>
      </c>
      <c r="O8" s="508"/>
      <c r="P8" s="508"/>
      <c r="Q8" s="508"/>
      <c r="R8" s="264">
        <f>'三菜'!F16</f>
        <v>0.3</v>
      </c>
      <c r="S8" s="292" t="str">
        <f>'三菜'!G16</f>
        <v>Kg</v>
      </c>
      <c r="T8" s="398">
        <f t="shared" si="2"/>
        <v>1.3392857142857142</v>
      </c>
      <c r="U8" s="398"/>
      <c r="V8" s="357"/>
      <c r="W8" s="329">
        <f aca="true" t="shared" si="7" ref="W8:W35">V8*R8</f>
        <v>0</v>
      </c>
      <c r="X8" s="709"/>
      <c r="Y8" s="508" t="str">
        <f>'三菜'!E25</f>
        <v>高麗菜(絲)</v>
      </c>
      <c r="Z8" s="508"/>
      <c r="AA8" s="508"/>
      <c r="AB8" s="508"/>
      <c r="AC8" s="268">
        <f>'三菜'!F25</f>
        <v>7</v>
      </c>
      <c r="AD8" s="301" t="str">
        <f>'三菜'!G25</f>
        <v>Kg</v>
      </c>
      <c r="AE8" s="406">
        <f t="shared" si="3"/>
        <v>31.25</v>
      </c>
      <c r="AF8" s="406"/>
      <c r="AG8" s="358"/>
      <c r="AH8" s="330">
        <f aca="true" t="shared" si="8" ref="AH8:AH35">AG8*AC8</f>
        <v>0</v>
      </c>
      <c r="AI8" s="709"/>
      <c r="AJ8" s="508" t="str">
        <f>'三菜'!E34</f>
        <v>紅蘿蔔(片)</v>
      </c>
      <c r="AK8" s="508"/>
      <c r="AL8" s="508"/>
      <c r="AM8" s="508"/>
      <c r="AN8" s="264">
        <f>'三菜'!F34</f>
        <v>2</v>
      </c>
      <c r="AO8" s="377" t="str">
        <f>'三菜'!G34</f>
        <v>Kg</v>
      </c>
      <c r="AP8" s="412">
        <f t="shared" si="4"/>
        <v>8.928571428571429</v>
      </c>
      <c r="AQ8" s="440"/>
      <c r="AR8" s="377"/>
      <c r="AS8" s="331">
        <f aca="true" t="shared" si="9" ref="AS8:AS35">AR8*AN8</f>
        <v>0</v>
      </c>
      <c r="AT8" s="726"/>
      <c r="AU8" s="508" t="str">
        <f>'三菜'!E43</f>
        <v>青蔥(珠)</v>
      </c>
      <c r="AV8" s="508"/>
      <c r="AW8" s="508"/>
      <c r="AX8" s="508"/>
      <c r="AY8" s="260">
        <f>'三菜'!F43</f>
        <v>0.3</v>
      </c>
      <c r="AZ8" s="292" t="str">
        <f>'三菜'!G43</f>
        <v>Kg</v>
      </c>
      <c r="BA8" s="421">
        <f t="shared" si="5"/>
        <v>1.3392857142857142</v>
      </c>
      <c r="BB8" s="434"/>
      <c r="BC8" s="377"/>
      <c r="BD8" s="331">
        <f t="shared" si="6"/>
        <v>0</v>
      </c>
    </row>
    <row r="9" spans="1:56" ht="15.75">
      <c r="A9" s="758"/>
      <c r="B9" s="726"/>
      <c r="C9" s="508">
        <f>'三菜'!E8</f>
        <v>0</v>
      </c>
      <c r="D9" s="508"/>
      <c r="E9" s="508"/>
      <c r="F9" s="508"/>
      <c r="G9" s="272">
        <f>'三菜'!F8</f>
        <v>0</v>
      </c>
      <c r="H9" s="297">
        <f>'三菜'!G8</f>
        <v>0</v>
      </c>
      <c r="I9" s="390">
        <f t="shared" si="0"/>
        <v>0</v>
      </c>
      <c r="J9" s="390"/>
      <c r="K9" s="348"/>
      <c r="L9" s="352">
        <f t="shared" si="1"/>
        <v>0</v>
      </c>
      <c r="M9" s="709"/>
      <c r="N9" s="508">
        <f>'三菜'!E17</f>
        <v>0</v>
      </c>
      <c r="O9" s="508"/>
      <c r="P9" s="508"/>
      <c r="Q9" s="508"/>
      <c r="R9" s="264">
        <f>'三菜'!F17</f>
        <v>0</v>
      </c>
      <c r="S9" s="292">
        <f>'三菜'!G17</f>
        <v>0</v>
      </c>
      <c r="T9" s="398">
        <f t="shared" si="2"/>
        <v>0</v>
      </c>
      <c r="U9" s="398"/>
      <c r="V9" s="357"/>
      <c r="W9" s="329">
        <f t="shared" si="7"/>
        <v>0</v>
      </c>
      <c r="X9" s="709"/>
      <c r="Y9" s="508" t="str">
        <f>'三菜'!E26</f>
        <v>玉米(粒-CAS)</v>
      </c>
      <c r="Z9" s="508"/>
      <c r="AA9" s="508"/>
      <c r="AB9" s="508"/>
      <c r="AC9" s="268">
        <f>'三菜'!F26</f>
        <v>3</v>
      </c>
      <c r="AD9" s="301" t="str">
        <f>'三菜'!G26</f>
        <v>Kg</v>
      </c>
      <c r="AE9" s="406">
        <f t="shared" si="3"/>
        <v>13.392857142857142</v>
      </c>
      <c r="AF9" s="406"/>
      <c r="AG9" s="358"/>
      <c r="AH9" s="330">
        <f t="shared" si="8"/>
        <v>0</v>
      </c>
      <c r="AI9" s="709"/>
      <c r="AJ9" s="508" t="str">
        <f>'三菜'!E35</f>
        <v>木耳(切片)</v>
      </c>
      <c r="AK9" s="508"/>
      <c r="AL9" s="508"/>
      <c r="AM9" s="508"/>
      <c r="AN9" s="264">
        <f>'三菜'!F35</f>
        <v>1</v>
      </c>
      <c r="AO9" s="377" t="str">
        <f>'三菜'!G35</f>
        <v>Kg</v>
      </c>
      <c r="AP9" s="412">
        <f t="shared" si="4"/>
        <v>4.464285714285714</v>
      </c>
      <c r="AQ9" s="440"/>
      <c r="AR9" s="377"/>
      <c r="AS9" s="331">
        <f t="shared" si="9"/>
        <v>0</v>
      </c>
      <c r="AT9" s="726"/>
      <c r="AU9" s="508">
        <f>'三菜'!E44</f>
        <v>0</v>
      </c>
      <c r="AV9" s="508"/>
      <c r="AW9" s="508"/>
      <c r="AX9" s="508"/>
      <c r="AY9" s="260">
        <f>'三菜'!F44</f>
        <v>0</v>
      </c>
      <c r="AZ9" s="292">
        <f>'三菜'!G44</f>
        <v>0</v>
      </c>
      <c r="BA9" s="421">
        <f t="shared" si="5"/>
        <v>0</v>
      </c>
      <c r="BB9" s="434"/>
      <c r="BC9" s="377"/>
      <c r="BD9" s="331">
        <f t="shared" si="6"/>
        <v>0</v>
      </c>
    </row>
    <row r="10" spans="1:56" ht="15.75">
      <c r="A10" s="758"/>
      <c r="B10" s="726"/>
      <c r="C10" s="508">
        <f>'三菜'!E9</f>
        <v>0</v>
      </c>
      <c r="D10" s="508"/>
      <c r="E10" s="508"/>
      <c r="F10" s="508"/>
      <c r="G10" s="272">
        <f>'三菜'!F9</f>
        <v>0</v>
      </c>
      <c r="H10" s="297">
        <f>'三菜'!G9</f>
        <v>0</v>
      </c>
      <c r="I10" s="390">
        <f>G10*1000/$I$4</f>
        <v>0</v>
      </c>
      <c r="J10" s="390"/>
      <c r="K10" s="348"/>
      <c r="L10" s="352">
        <f t="shared" si="1"/>
        <v>0</v>
      </c>
      <c r="M10" s="709"/>
      <c r="N10" s="508">
        <f>'三菜'!E18</f>
        <v>0</v>
      </c>
      <c r="O10" s="508"/>
      <c r="P10" s="508"/>
      <c r="Q10" s="508"/>
      <c r="R10" s="264">
        <f>'三菜'!F18</f>
        <v>0</v>
      </c>
      <c r="S10" s="292">
        <f>'三菜'!G18</f>
        <v>0</v>
      </c>
      <c r="T10" s="398">
        <f t="shared" si="2"/>
        <v>0</v>
      </c>
      <c r="U10" s="398"/>
      <c r="V10" s="357"/>
      <c r="W10" s="329">
        <f t="shared" si="7"/>
        <v>0</v>
      </c>
      <c r="X10" s="709"/>
      <c r="Y10" s="508" t="str">
        <f>'三菜'!E27</f>
        <v>豬(絞肉-溫體)</v>
      </c>
      <c r="Z10" s="508"/>
      <c r="AA10" s="508"/>
      <c r="AB10" s="508"/>
      <c r="AC10" s="268">
        <f>'三菜'!F27</f>
        <v>3</v>
      </c>
      <c r="AD10" s="301" t="str">
        <f>'三菜'!G27</f>
        <v>Kg</v>
      </c>
      <c r="AE10" s="406">
        <f t="shared" si="3"/>
        <v>13.392857142857142</v>
      </c>
      <c r="AF10" s="406"/>
      <c r="AG10" s="358"/>
      <c r="AH10" s="330">
        <f t="shared" si="8"/>
        <v>0</v>
      </c>
      <c r="AI10" s="709"/>
      <c r="AJ10" s="508" t="str">
        <f>'三菜'!E36</f>
        <v>青蔥(段)</v>
      </c>
      <c r="AK10" s="508"/>
      <c r="AL10" s="508"/>
      <c r="AM10" s="508"/>
      <c r="AN10" s="264">
        <f>'三菜'!F36</f>
        <v>0.3</v>
      </c>
      <c r="AO10" s="377" t="str">
        <f>'三菜'!G36</f>
        <v>Kg</v>
      </c>
      <c r="AP10" s="412">
        <f t="shared" si="4"/>
        <v>1.3392857142857142</v>
      </c>
      <c r="AQ10" s="440"/>
      <c r="AR10" s="377"/>
      <c r="AS10" s="331">
        <f t="shared" si="9"/>
        <v>0</v>
      </c>
      <c r="AT10" s="726"/>
      <c r="AU10" s="508">
        <f>'三菜'!E45</f>
        <v>0</v>
      </c>
      <c r="AV10" s="508"/>
      <c r="AW10" s="508"/>
      <c r="AX10" s="508"/>
      <c r="AY10" s="260">
        <f>'三菜'!F45</f>
        <v>0</v>
      </c>
      <c r="AZ10" s="292">
        <f>'三菜'!G45</f>
        <v>0</v>
      </c>
      <c r="BA10" s="421">
        <f t="shared" si="5"/>
        <v>0</v>
      </c>
      <c r="BB10" s="434"/>
      <c r="BC10" s="377"/>
      <c r="BD10" s="331">
        <f t="shared" si="6"/>
        <v>0</v>
      </c>
    </row>
    <row r="11" spans="1:56" ht="15.75">
      <c r="A11" s="758"/>
      <c r="B11" s="726"/>
      <c r="C11" s="508">
        <f>'三菜'!E10</f>
        <v>0</v>
      </c>
      <c r="D11" s="508"/>
      <c r="E11" s="508"/>
      <c r="F11" s="508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09"/>
      <c r="N11" s="508">
        <f>'三菜'!E19</f>
        <v>0</v>
      </c>
      <c r="O11" s="508"/>
      <c r="P11" s="508"/>
      <c r="Q11" s="508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9"/>
      <c r="Y11" s="508" t="str">
        <f>'三菜'!E28</f>
        <v>洗選蛋(30粒)</v>
      </c>
      <c r="Z11" s="508"/>
      <c r="AA11" s="508"/>
      <c r="AB11" s="508"/>
      <c r="AC11" s="268">
        <f>'三菜'!F28</f>
        <v>2</v>
      </c>
      <c r="AD11" s="301" t="str">
        <f>'三菜'!G28</f>
        <v>盤</v>
      </c>
      <c r="AE11" s="406">
        <f t="shared" si="3"/>
        <v>8.928571428571429</v>
      </c>
      <c r="AF11" s="406"/>
      <c r="AG11" s="358"/>
      <c r="AH11" s="330">
        <f t="shared" si="8"/>
        <v>0</v>
      </c>
      <c r="AI11" s="709"/>
      <c r="AJ11" s="508">
        <f>'三菜'!E37</f>
        <v>0</v>
      </c>
      <c r="AK11" s="508"/>
      <c r="AL11" s="508"/>
      <c r="AM11" s="508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6"/>
      <c r="AU11" s="508">
        <f>'三菜'!E46</f>
        <v>0</v>
      </c>
      <c r="AV11" s="508"/>
      <c r="AW11" s="508"/>
      <c r="AX11" s="508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8"/>
      <c r="B12" s="726"/>
      <c r="C12" s="508">
        <f>'三菜'!E11</f>
        <v>0</v>
      </c>
      <c r="D12" s="508"/>
      <c r="E12" s="508"/>
      <c r="F12" s="508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9"/>
      <c r="N12" s="508">
        <f>'三菜'!E20</f>
        <v>0</v>
      </c>
      <c r="O12" s="508"/>
      <c r="P12" s="508"/>
      <c r="Q12" s="508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9"/>
      <c r="Y12" s="508" t="str">
        <f>'三菜'!E29</f>
        <v>香菇(生鮮切絲)</v>
      </c>
      <c r="Z12" s="508"/>
      <c r="AA12" s="508"/>
      <c r="AB12" s="508"/>
      <c r="AC12" s="268">
        <f>'三菜'!F29</f>
        <v>1</v>
      </c>
      <c r="AD12" s="301" t="str">
        <f>'三菜'!G29</f>
        <v>Kg</v>
      </c>
      <c r="AE12" s="406">
        <f t="shared" si="3"/>
        <v>4.464285714285714</v>
      </c>
      <c r="AF12" s="406"/>
      <c r="AG12" s="358"/>
      <c r="AH12" s="330">
        <f t="shared" si="8"/>
        <v>0</v>
      </c>
      <c r="AI12" s="709"/>
      <c r="AJ12" s="508">
        <f>'三菜'!E38</f>
        <v>0</v>
      </c>
      <c r="AK12" s="508"/>
      <c r="AL12" s="508"/>
      <c r="AM12" s="508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6"/>
      <c r="AU12" s="508">
        <f>'三菜'!E47</f>
        <v>0</v>
      </c>
      <c r="AV12" s="508"/>
      <c r="AW12" s="508"/>
      <c r="AX12" s="508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8"/>
      <c r="B13" s="726"/>
      <c r="C13" s="508">
        <f>'三菜'!E12</f>
        <v>0</v>
      </c>
      <c r="D13" s="508"/>
      <c r="E13" s="508"/>
      <c r="F13" s="508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9"/>
      <c r="N13" s="508">
        <f>'三菜'!E21</f>
        <v>0</v>
      </c>
      <c r="O13" s="508"/>
      <c r="P13" s="508"/>
      <c r="Q13" s="508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9"/>
      <c r="Y13" s="508" t="str">
        <f>'三菜'!E30</f>
        <v>青蔥(珠)</v>
      </c>
      <c r="Z13" s="508"/>
      <c r="AA13" s="508"/>
      <c r="AB13" s="508"/>
      <c r="AC13" s="268">
        <f>'三菜'!F30</f>
        <v>0.2</v>
      </c>
      <c r="AD13" s="301" t="str">
        <f>'三菜'!G30</f>
        <v>Kg</v>
      </c>
      <c r="AE13" s="406">
        <f t="shared" si="3"/>
        <v>0.8928571428571429</v>
      </c>
      <c r="AF13" s="406"/>
      <c r="AG13" s="358"/>
      <c r="AH13" s="330">
        <f t="shared" si="8"/>
        <v>0</v>
      </c>
      <c r="AI13" s="709"/>
      <c r="AJ13" s="508">
        <f>'三菜'!E39</f>
        <v>0</v>
      </c>
      <c r="AK13" s="508"/>
      <c r="AL13" s="508"/>
      <c r="AM13" s="508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6"/>
      <c r="AU13" s="508">
        <f>'三菜'!E48</f>
        <v>0</v>
      </c>
      <c r="AV13" s="508"/>
      <c r="AW13" s="508"/>
      <c r="AX13" s="508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8"/>
      <c r="B14" s="727"/>
      <c r="C14" s="714"/>
      <c r="D14" s="714"/>
      <c r="E14" s="714"/>
      <c r="F14" s="714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10"/>
      <c r="N14" s="714"/>
      <c r="O14" s="714"/>
      <c r="P14" s="714"/>
      <c r="Q14" s="714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10"/>
      <c r="Y14" s="714"/>
      <c r="Z14" s="714"/>
      <c r="AA14" s="714"/>
      <c r="AB14" s="714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10"/>
      <c r="AJ14" s="714"/>
      <c r="AK14" s="714"/>
      <c r="AL14" s="714"/>
      <c r="AM14" s="714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7"/>
      <c r="AU14" s="714"/>
      <c r="AV14" s="714"/>
      <c r="AW14" s="714"/>
      <c r="AX14" s="714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8" t="s">
        <v>91</v>
      </c>
      <c r="B15" s="711" t="str">
        <f>'三菜'!H4</f>
        <v>高麗什錦</v>
      </c>
      <c r="C15" s="537" t="str">
        <f>'三菜'!H5</f>
        <v>高麗菜(片)</v>
      </c>
      <c r="D15" s="537"/>
      <c r="E15" s="537"/>
      <c r="F15" s="537"/>
      <c r="G15" s="263">
        <f>'三菜'!I5</f>
        <v>16</v>
      </c>
      <c r="H15" s="288" t="str">
        <f>'三菜'!J5</f>
        <v>Kg</v>
      </c>
      <c r="I15" s="389">
        <f t="shared" si="0"/>
        <v>71.42857142857143</v>
      </c>
      <c r="J15" s="389"/>
      <c r="K15" s="352"/>
      <c r="L15" s="352">
        <f t="shared" si="1"/>
        <v>0</v>
      </c>
      <c r="M15" s="732" t="str">
        <f>'三菜'!H13</f>
        <v>五彩魷魚圈</v>
      </c>
      <c r="N15" s="537" t="str">
        <f>'三菜'!H14</f>
        <v>洋蔥(片)</v>
      </c>
      <c r="O15" s="537"/>
      <c r="P15" s="537"/>
      <c r="Q15" s="537"/>
      <c r="R15" s="263">
        <f>'三菜'!I14</f>
        <v>7</v>
      </c>
      <c r="S15" s="291" t="str">
        <f>'三菜'!J14</f>
        <v>Kg</v>
      </c>
      <c r="T15" s="397">
        <f t="shared" si="2"/>
        <v>31.25</v>
      </c>
      <c r="U15" s="397"/>
      <c r="V15" s="360"/>
      <c r="W15" s="340">
        <f t="shared" si="7"/>
        <v>0</v>
      </c>
      <c r="X15" s="732" t="str">
        <f>'三菜'!H22</f>
        <v>綜合滷味</v>
      </c>
      <c r="Y15" s="537" t="str">
        <f>'三菜'!H23</f>
        <v>白蘿蔔(中丁)</v>
      </c>
      <c r="Z15" s="537"/>
      <c r="AA15" s="537"/>
      <c r="AB15" s="537"/>
      <c r="AC15" s="263">
        <f>'三菜'!I23</f>
        <v>4</v>
      </c>
      <c r="AD15" s="291" t="str">
        <f>'三菜'!J23</f>
        <v>Kg</v>
      </c>
      <c r="AE15" s="405">
        <f t="shared" si="3"/>
        <v>17.857142857142858</v>
      </c>
      <c r="AF15" s="405"/>
      <c r="AG15" s="363"/>
      <c r="AH15" s="339">
        <f t="shared" si="8"/>
        <v>0</v>
      </c>
      <c r="AI15" s="732" t="str">
        <f>'三菜'!H31</f>
        <v>辣炒海帶根</v>
      </c>
      <c r="AJ15" s="537" t="str">
        <f>'三菜'!H32</f>
        <v>海帶(根)</v>
      </c>
      <c r="AK15" s="537"/>
      <c r="AL15" s="537"/>
      <c r="AM15" s="537"/>
      <c r="AN15" s="263">
        <f>'三菜'!I32</f>
        <v>12</v>
      </c>
      <c r="AO15" s="379" t="str">
        <f>'三菜'!J32</f>
        <v>Kg</v>
      </c>
      <c r="AP15" s="411">
        <f t="shared" si="4"/>
        <v>53.57142857142857</v>
      </c>
      <c r="AQ15" s="439"/>
      <c r="AR15" s="384"/>
      <c r="AS15" s="338">
        <f t="shared" si="9"/>
        <v>0</v>
      </c>
      <c r="AT15" s="711" t="str">
        <f>'三菜'!H40</f>
        <v>番茄蛋豆腐</v>
      </c>
      <c r="AU15" s="537" t="str">
        <f>'三菜'!H41</f>
        <v>番茄(切丁)</v>
      </c>
      <c r="AV15" s="537"/>
      <c r="AW15" s="537"/>
      <c r="AX15" s="537"/>
      <c r="AY15" s="259">
        <f>'三菜'!I41</f>
        <v>10</v>
      </c>
      <c r="AZ15" s="332" t="str">
        <f>'三菜'!J41</f>
        <v>Kg</v>
      </c>
      <c r="BA15" s="420">
        <f t="shared" si="5"/>
        <v>44.642857142857146</v>
      </c>
      <c r="BB15" s="436"/>
      <c r="BC15" s="384"/>
      <c r="BD15" s="338">
        <f t="shared" si="6"/>
        <v>0</v>
      </c>
    </row>
    <row r="16" spans="1:56" ht="15.75">
      <c r="A16" s="758"/>
      <c r="B16" s="712"/>
      <c r="C16" s="508" t="str">
        <f>'三菜'!H6</f>
        <v>培根(切)</v>
      </c>
      <c r="D16" s="508"/>
      <c r="E16" s="508"/>
      <c r="F16" s="508"/>
      <c r="G16" s="264">
        <f>'三菜'!I6</f>
        <v>2</v>
      </c>
      <c r="H16" s="289" t="str">
        <f>'三菜'!J6</f>
        <v>Kg</v>
      </c>
      <c r="I16" s="390">
        <f t="shared" si="0"/>
        <v>8.928571428571429</v>
      </c>
      <c r="J16" s="390"/>
      <c r="K16" s="348"/>
      <c r="L16" s="352">
        <f t="shared" si="1"/>
        <v>0</v>
      </c>
      <c r="M16" s="720"/>
      <c r="N16" s="508" t="str">
        <f>'三菜'!H15</f>
        <v>白魷魚圈</v>
      </c>
      <c r="O16" s="508"/>
      <c r="P16" s="508"/>
      <c r="Q16" s="508"/>
      <c r="R16" s="264">
        <f>'三菜'!I15</f>
        <v>3</v>
      </c>
      <c r="S16" s="292" t="str">
        <f>'三菜'!J15</f>
        <v>Kg</v>
      </c>
      <c r="T16" s="398">
        <f t="shared" si="2"/>
        <v>13.392857142857142</v>
      </c>
      <c r="U16" s="398"/>
      <c r="V16" s="357"/>
      <c r="W16" s="329">
        <f t="shared" si="7"/>
        <v>0</v>
      </c>
      <c r="X16" s="720"/>
      <c r="Y16" s="508" t="str">
        <f>'三菜'!H24</f>
        <v>杏鮑菇(中丁)</v>
      </c>
      <c r="Z16" s="508"/>
      <c r="AA16" s="508"/>
      <c r="AB16" s="508"/>
      <c r="AC16" s="264">
        <f>'三菜'!I24</f>
        <v>3</v>
      </c>
      <c r="AD16" s="292" t="str">
        <f>'三菜'!J24</f>
        <v>Kg</v>
      </c>
      <c r="AE16" s="406">
        <f t="shared" si="3"/>
        <v>13.392857142857142</v>
      </c>
      <c r="AF16" s="406"/>
      <c r="AG16" s="358"/>
      <c r="AH16" s="330">
        <f t="shared" si="8"/>
        <v>0</v>
      </c>
      <c r="AI16" s="720"/>
      <c r="AJ16" s="508" t="str">
        <f>'三菜'!H33</f>
        <v>豬肉(絲)</v>
      </c>
      <c r="AK16" s="508"/>
      <c r="AL16" s="508"/>
      <c r="AM16" s="508"/>
      <c r="AN16" s="264">
        <f>'三菜'!I33</f>
        <v>3</v>
      </c>
      <c r="AO16" s="380" t="str">
        <f>'三菜'!J33</f>
        <v>Kg</v>
      </c>
      <c r="AP16" s="412">
        <f t="shared" si="4"/>
        <v>13.392857142857142</v>
      </c>
      <c r="AQ16" s="440"/>
      <c r="AR16" s="377"/>
      <c r="AS16" s="331">
        <f t="shared" si="9"/>
        <v>0</v>
      </c>
      <c r="AT16" s="712"/>
      <c r="AU16" s="508" t="str">
        <f>'三菜'!H42</f>
        <v>洗選蛋(30粒)</v>
      </c>
      <c r="AV16" s="508"/>
      <c r="AW16" s="508"/>
      <c r="AX16" s="508"/>
      <c r="AY16" s="260">
        <f>'三菜'!I42</f>
        <v>3</v>
      </c>
      <c r="AZ16" s="333" t="str">
        <f>'三菜'!J42</f>
        <v>盤</v>
      </c>
      <c r="BA16" s="421">
        <f t="shared" si="5"/>
        <v>13.392857142857142</v>
      </c>
      <c r="BB16" s="434"/>
      <c r="BC16" s="377"/>
      <c r="BD16" s="331">
        <f t="shared" si="6"/>
        <v>0</v>
      </c>
    </row>
    <row r="17" spans="1:56" ht="15.75">
      <c r="A17" s="758"/>
      <c r="B17" s="712"/>
      <c r="C17" s="508" t="str">
        <f>'三菜'!H7</f>
        <v>紅蘿蔔(片)</v>
      </c>
      <c r="D17" s="508"/>
      <c r="E17" s="508"/>
      <c r="F17" s="508"/>
      <c r="G17" s="264">
        <f>'三菜'!I7</f>
        <v>1</v>
      </c>
      <c r="H17" s="289" t="str">
        <f>'三菜'!J7</f>
        <v>Kg</v>
      </c>
      <c r="I17" s="390">
        <f t="shared" si="0"/>
        <v>4.464285714285714</v>
      </c>
      <c r="J17" s="390"/>
      <c r="K17" s="348"/>
      <c r="L17" s="352">
        <f t="shared" si="1"/>
        <v>0</v>
      </c>
      <c r="M17" s="720"/>
      <c r="N17" s="508" t="str">
        <f>'三菜'!H16</f>
        <v>青椒(片)</v>
      </c>
      <c r="O17" s="508"/>
      <c r="P17" s="508"/>
      <c r="Q17" s="508"/>
      <c r="R17" s="264">
        <f>'三菜'!I16</f>
        <v>3</v>
      </c>
      <c r="S17" s="292" t="str">
        <f>'三菜'!J16</f>
        <v>Kg</v>
      </c>
      <c r="T17" s="398">
        <f t="shared" si="2"/>
        <v>13.392857142857142</v>
      </c>
      <c r="U17" s="398"/>
      <c r="V17" s="357"/>
      <c r="W17" s="329">
        <f t="shared" si="7"/>
        <v>0</v>
      </c>
      <c r="X17" s="720"/>
      <c r="Y17" s="508" t="str">
        <f>'三菜'!H25</f>
        <v>黑輪(切片)</v>
      </c>
      <c r="Z17" s="508"/>
      <c r="AA17" s="508"/>
      <c r="AB17" s="508"/>
      <c r="AC17" s="264">
        <f>'三菜'!I25</f>
        <v>3</v>
      </c>
      <c r="AD17" s="292" t="str">
        <f>'三菜'!J25</f>
        <v>Kg</v>
      </c>
      <c r="AE17" s="406">
        <f t="shared" si="3"/>
        <v>13.392857142857142</v>
      </c>
      <c r="AF17" s="406"/>
      <c r="AG17" s="358"/>
      <c r="AH17" s="330">
        <f t="shared" si="8"/>
        <v>0</v>
      </c>
      <c r="AI17" s="720"/>
      <c r="AJ17" s="508" t="str">
        <f>'三菜'!H34</f>
        <v>青蔥(段)</v>
      </c>
      <c r="AK17" s="508"/>
      <c r="AL17" s="508"/>
      <c r="AM17" s="508"/>
      <c r="AN17" s="264">
        <f>'三菜'!I34</f>
        <v>0.2</v>
      </c>
      <c r="AO17" s="380" t="str">
        <f>'三菜'!J34</f>
        <v>Kg</v>
      </c>
      <c r="AP17" s="412">
        <f t="shared" si="4"/>
        <v>0.8928571428571429</v>
      </c>
      <c r="AQ17" s="440"/>
      <c r="AR17" s="377"/>
      <c r="AS17" s="331">
        <f t="shared" si="9"/>
        <v>0</v>
      </c>
      <c r="AT17" s="712"/>
      <c r="AU17" s="508" t="str">
        <f>'三菜'!H43</f>
        <v>豆腐(盤-4.5K/非)</v>
      </c>
      <c r="AV17" s="508"/>
      <c r="AW17" s="508"/>
      <c r="AX17" s="508"/>
      <c r="AY17" s="260">
        <f>'三菜'!I43</f>
        <v>1</v>
      </c>
      <c r="AZ17" s="333" t="str">
        <f>'三菜'!J43</f>
        <v>板</v>
      </c>
      <c r="BA17" s="421">
        <f t="shared" si="5"/>
        <v>4.464285714285714</v>
      </c>
      <c r="BB17" s="434"/>
      <c r="BC17" s="377"/>
      <c r="BD17" s="331">
        <f t="shared" si="6"/>
        <v>0</v>
      </c>
    </row>
    <row r="18" spans="1:56" ht="15.75">
      <c r="A18" s="758"/>
      <c r="B18" s="712"/>
      <c r="C18" s="508" t="str">
        <f>'三菜'!H8</f>
        <v>蒜(切碎)</v>
      </c>
      <c r="D18" s="508"/>
      <c r="E18" s="508"/>
      <c r="F18" s="508"/>
      <c r="G18" s="264">
        <f>'三菜'!I8</f>
        <v>0.2</v>
      </c>
      <c r="H18" s="289" t="str">
        <f>'三菜'!J8</f>
        <v>Kg</v>
      </c>
      <c r="I18" s="390">
        <f t="shared" si="0"/>
        <v>0.8928571428571429</v>
      </c>
      <c r="J18" s="390"/>
      <c r="K18" s="348"/>
      <c r="L18" s="352">
        <f t="shared" si="1"/>
        <v>0</v>
      </c>
      <c r="M18" s="720"/>
      <c r="N18" s="508" t="str">
        <f>'三菜'!H17</f>
        <v>彩椒(片)</v>
      </c>
      <c r="O18" s="508"/>
      <c r="P18" s="508"/>
      <c r="Q18" s="508"/>
      <c r="R18" s="264">
        <f>'三菜'!I17</f>
        <v>3</v>
      </c>
      <c r="S18" s="292" t="str">
        <f>'三菜'!J17</f>
        <v>Kg</v>
      </c>
      <c r="T18" s="398">
        <f t="shared" si="2"/>
        <v>13.392857142857142</v>
      </c>
      <c r="U18" s="398"/>
      <c r="V18" s="357"/>
      <c r="W18" s="329">
        <f t="shared" si="7"/>
        <v>0</v>
      </c>
      <c r="X18" s="720"/>
      <c r="Y18" s="508" t="str">
        <f>'三菜'!H26</f>
        <v>豬肉(丁/五花)</v>
      </c>
      <c r="Z18" s="508"/>
      <c r="AA18" s="508"/>
      <c r="AB18" s="508"/>
      <c r="AC18" s="264">
        <f>'三菜'!I26</f>
        <v>3</v>
      </c>
      <c r="AD18" s="292" t="str">
        <f>'三菜'!J26</f>
        <v>Kg</v>
      </c>
      <c r="AE18" s="406">
        <f t="shared" si="3"/>
        <v>13.392857142857142</v>
      </c>
      <c r="AF18" s="406"/>
      <c r="AG18" s="358"/>
      <c r="AH18" s="330">
        <f t="shared" si="8"/>
        <v>0</v>
      </c>
      <c r="AI18" s="720"/>
      <c r="AJ18" s="508" t="str">
        <f>'三菜'!H35</f>
        <v>辣椒</v>
      </c>
      <c r="AK18" s="508"/>
      <c r="AL18" s="508"/>
      <c r="AM18" s="508"/>
      <c r="AN18" s="264">
        <f>'三菜'!I35</f>
        <v>0.1</v>
      </c>
      <c r="AO18" s="380" t="str">
        <f>'三菜'!J35</f>
        <v>Kg</v>
      </c>
      <c r="AP18" s="412">
        <f t="shared" si="4"/>
        <v>0.44642857142857145</v>
      </c>
      <c r="AQ18" s="440"/>
      <c r="AR18" s="377"/>
      <c r="AS18" s="331">
        <f t="shared" si="9"/>
        <v>0</v>
      </c>
      <c r="AT18" s="712"/>
      <c r="AU18" s="508" t="str">
        <f>'三菜'!H44</f>
        <v>青蔥(段)</v>
      </c>
      <c r="AV18" s="508"/>
      <c r="AW18" s="508"/>
      <c r="AX18" s="508"/>
      <c r="AY18" s="260">
        <f>'三菜'!I44</f>
        <v>0.2</v>
      </c>
      <c r="AZ18" s="333" t="str">
        <f>'三菜'!J44</f>
        <v>Kg</v>
      </c>
      <c r="BA18" s="421">
        <f t="shared" si="5"/>
        <v>0.8928571428571429</v>
      </c>
      <c r="BB18" s="434"/>
      <c r="BC18" s="377"/>
      <c r="BD18" s="331">
        <f t="shared" si="6"/>
        <v>0</v>
      </c>
    </row>
    <row r="19" spans="1:56" ht="15.75">
      <c r="A19" s="758"/>
      <c r="B19" s="712"/>
      <c r="C19" s="508">
        <f>'三菜'!H9</f>
        <v>0</v>
      </c>
      <c r="D19" s="508"/>
      <c r="E19" s="508"/>
      <c r="F19" s="508"/>
      <c r="G19" s="264">
        <f>'三菜'!I9</f>
        <v>0</v>
      </c>
      <c r="H19" s="289">
        <f>'三菜'!J9</f>
        <v>0</v>
      </c>
      <c r="I19" s="390">
        <f t="shared" si="0"/>
        <v>0</v>
      </c>
      <c r="J19" s="390"/>
      <c r="K19" s="348"/>
      <c r="L19" s="352">
        <f t="shared" si="1"/>
        <v>0</v>
      </c>
      <c r="M19" s="720"/>
      <c r="N19" s="508" t="str">
        <f>'三菜'!H18</f>
        <v>木耳(切片)</v>
      </c>
      <c r="O19" s="508"/>
      <c r="P19" s="508"/>
      <c r="Q19" s="508"/>
      <c r="R19" s="264">
        <f>'三菜'!I18</f>
        <v>1</v>
      </c>
      <c r="S19" s="292" t="str">
        <f>'三菜'!J18</f>
        <v>Kg</v>
      </c>
      <c r="T19" s="398">
        <f t="shared" si="2"/>
        <v>4.464285714285714</v>
      </c>
      <c r="U19" s="398"/>
      <c r="V19" s="357"/>
      <c r="W19" s="329">
        <f t="shared" si="7"/>
        <v>0</v>
      </c>
      <c r="X19" s="720"/>
      <c r="Y19" s="508" t="str">
        <f>'三菜'!H27</f>
        <v>紅蘿蔔(中丁)</v>
      </c>
      <c r="Z19" s="508"/>
      <c r="AA19" s="508"/>
      <c r="AB19" s="508"/>
      <c r="AC19" s="264">
        <f>'三菜'!I27</f>
        <v>2</v>
      </c>
      <c r="AD19" s="292" t="str">
        <f>'三菜'!J27</f>
        <v>Kg</v>
      </c>
      <c r="AE19" s="406">
        <f t="shared" si="3"/>
        <v>8.928571428571429</v>
      </c>
      <c r="AF19" s="406"/>
      <c r="AG19" s="358"/>
      <c r="AH19" s="330">
        <f t="shared" si="8"/>
        <v>0</v>
      </c>
      <c r="AI19" s="720"/>
      <c r="AJ19" s="508">
        <f>'三菜'!H36</f>
        <v>0</v>
      </c>
      <c r="AK19" s="508"/>
      <c r="AL19" s="508"/>
      <c r="AM19" s="508"/>
      <c r="AN19" s="264">
        <f>'三菜'!I36</f>
        <v>0</v>
      </c>
      <c r="AO19" s="380">
        <f>'三菜'!J36</f>
        <v>0</v>
      </c>
      <c r="AP19" s="412">
        <f t="shared" si="4"/>
        <v>0</v>
      </c>
      <c r="AQ19" s="440"/>
      <c r="AR19" s="377"/>
      <c r="AS19" s="331">
        <f t="shared" si="9"/>
        <v>0</v>
      </c>
      <c r="AT19" s="712"/>
      <c r="AU19" s="508">
        <f>'三菜'!H45</f>
        <v>0</v>
      </c>
      <c r="AV19" s="508"/>
      <c r="AW19" s="508"/>
      <c r="AX19" s="508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5.75">
      <c r="A20" s="758"/>
      <c r="B20" s="712"/>
      <c r="C20" s="508">
        <f>'三菜'!H10</f>
        <v>0</v>
      </c>
      <c r="D20" s="508"/>
      <c r="E20" s="508"/>
      <c r="F20" s="508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0"/>
      <c r="N20" s="508" t="str">
        <f>'三菜'!H19</f>
        <v>蒜(切碎)</v>
      </c>
      <c r="O20" s="508"/>
      <c r="P20" s="508"/>
      <c r="Q20" s="508"/>
      <c r="R20" s="264">
        <f>'三菜'!I19</f>
        <v>0.3</v>
      </c>
      <c r="S20" s="292" t="str">
        <f>'三菜'!J19</f>
        <v>Kg</v>
      </c>
      <c r="T20" s="398">
        <f t="shared" si="2"/>
        <v>1.3392857142857142</v>
      </c>
      <c r="U20" s="398"/>
      <c r="V20" s="357"/>
      <c r="W20" s="329">
        <f t="shared" si="7"/>
        <v>0</v>
      </c>
      <c r="X20" s="720"/>
      <c r="Y20" s="508">
        <f>'三菜'!H28</f>
        <v>0</v>
      </c>
      <c r="Z20" s="508"/>
      <c r="AA20" s="508"/>
      <c r="AB20" s="508"/>
      <c r="AC20" s="264">
        <f>'三菜'!I28</f>
        <v>0</v>
      </c>
      <c r="AD20" s="292">
        <f>'三菜'!J28</f>
        <v>0</v>
      </c>
      <c r="AE20" s="406">
        <f t="shared" si="3"/>
        <v>0</v>
      </c>
      <c r="AF20" s="406"/>
      <c r="AG20" s="358"/>
      <c r="AH20" s="330">
        <f t="shared" si="8"/>
        <v>0</v>
      </c>
      <c r="AI20" s="720"/>
      <c r="AJ20" s="508">
        <f>'三菜'!H37</f>
        <v>0</v>
      </c>
      <c r="AK20" s="508"/>
      <c r="AL20" s="508"/>
      <c r="AM20" s="508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12"/>
      <c r="AU20" s="508">
        <f>'三菜'!H46</f>
        <v>0</v>
      </c>
      <c r="AV20" s="508"/>
      <c r="AW20" s="508"/>
      <c r="AX20" s="508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8"/>
      <c r="B21" s="712"/>
      <c r="C21" s="508">
        <f>'三菜'!H11</f>
        <v>0</v>
      </c>
      <c r="D21" s="508"/>
      <c r="E21" s="508"/>
      <c r="F21" s="508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0"/>
      <c r="N21" s="508">
        <f>'三菜'!H20</f>
        <v>0</v>
      </c>
      <c r="O21" s="508"/>
      <c r="P21" s="508"/>
      <c r="Q21" s="508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20"/>
      <c r="Y21" s="508">
        <f>'三菜'!H29</f>
        <v>0</v>
      </c>
      <c r="Z21" s="508"/>
      <c r="AA21" s="508"/>
      <c r="AB21" s="508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0"/>
      <c r="AJ21" s="508">
        <f>'三菜'!H38</f>
        <v>0</v>
      </c>
      <c r="AK21" s="508"/>
      <c r="AL21" s="508"/>
      <c r="AM21" s="508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2"/>
      <c r="AU21" s="508">
        <f>'三菜'!H47</f>
        <v>0</v>
      </c>
      <c r="AV21" s="508"/>
      <c r="AW21" s="508"/>
      <c r="AX21" s="508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8"/>
      <c r="B22" s="713"/>
      <c r="C22" s="520">
        <f>'三菜'!H12</f>
        <v>0</v>
      </c>
      <c r="D22" s="520"/>
      <c r="E22" s="520"/>
      <c r="F22" s="520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21"/>
      <c r="N22" s="520">
        <f>'三菜'!H21</f>
        <v>0</v>
      </c>
      <c r="O22" s="520"/>
      <c r="P22" s="520"/>
      <c r="Q22" s="520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21"/>
      <c r="Y22" s="520">
        <f>'三菜'!H30</f>
        <v>0</v>
      </c>
      <c r="Z22" s="520"/>
      <c r="AA22" s="520"/>
      <c r="AB22" s="520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21"/>
      <c r="AJ22" s="520">
        <f>'三菜'!H39</f>
        <v>0</v>
      </c>
      <c r="AK22" s="520"/>
      <c r="AL22" s="520"/>
      <c r="AM22" s="520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3"/>
      <c r="AU22" s="520">
        <f>'三菜'!H48</f>
        <v>0</v>
      </c>
      <c r="AV22" s="520"/>
      <c r="AW22" s="520"/>
      <c r="AX22" s="520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8" t="s">
        <v>93</v>
      </c>
      <c r="B23" s="733" t="str">
        <f>'三菜'!K4</f>
        <v>蒜炒油菜</v>
      </c>
      <c r="C23" s="537" t="str">
        <f>'三菜'!K5</f>
        <v>油菜(切段)</v>
      </c>
      <c r="D23" s="537"/>
      <c r="E23" s="537"/>
      <c r="F23" s="537"/>
      <c r="G23" s="263">
        <f>'三菜'!L5</f>
        <v>17</v>
      </c>
      <c r="H23" s="291" t="str">
        <f>'三菜'!M5</f>
        <v>Kg</v>
      </c>
      <c r="I23" s="389">
        <f t="shared" si="0"/>
        <v>75.89285714285714</v>
      </c>
      <c r="J23" s="389"/>
      <c r="K23" s="352"/>
      <c r="L23" s="352">
        <f t="shared" si="1"/>
        <v>0</v>
      </c>
      <c r="M23" s="732" t="str">
        <f>'三菜'!K13</f>
        <v>蒜香菠菜</v>
      </c>
      <c r="N23" s="537" t="str">
        <f>'三菜'!K14</f>
        <v>菠菜(切段)</v>
      </c>
      <c r="O23" s="537"/>
      <c r="P23" s="537"/>
      <c r="Q23" s="537"/>
      <c r="R23" s="263">
        <f>'三菜'!L14</f>
        <v>17</v>
      </c>
      <c r="S23" s="291" t="str">
        <f>'三菜'!M14</f>
        <v>Kg</v>
      </c>
      <c r="T23" s="397">
        <f t="shared" si="2"/>
        <v>75.89285714285714</v>
      </c>
      <c r="U23" s="397"/>
      <c r="V23" s="360"/>
      <c r="W23" s="340">
        <f t="shared" si="7"/>
        <v>0</v>
      </c>
      <c r="X23" s="732">
        <f>'三菜'!K22</f>
        <v>0</v>
      </c>
      <c r="Y23" s="537">
        <f>'三菜'!K23</f>
        <v>0</v>
      </c>
      <c r="Z23" s="537"/>
      <c r="AA23" s="537"/>
      <c r="AB23" s="537"/>
      <c r="AC23" s="267">
        <f>'三菜'!L23</f>
        <v>0</v>
      </c>
      <c r="AD23" s="300">
        <f>'三菜'!M23</f>
        <v>0</v>
      </c>
      <c r="AE23" s="405">
        <f t="shared" si="3"/>
        <v>0</v>
      </c>
      <c r="AF23" s="405"/>
      <c r="AG23" s="363"/>
      <c r="AH23" s="339">
        <f t="shared" si="8"/>
        <v>0</v>
      </c>
      <c r="AI23" s="732" t="str">
        <f>'三菜'!K31</f>
        <v>蒜香白菜</v>
      </c>
      <c r="AJ23" s="537" t="str">
        <f>'三菜'!K32</f>
        <v>大白菜(切片)</v>
      </c>
      <c r="AK23" s="537"/>
      <c r="AL23" s="537"/>
      <c r="AM23" s="537"/>
      <c r="AN23" s="263">
        <f>'三菜'!L32</f>
        <v>17</v>
      </c>
      <c r="AO23" s="379" t="str">
        <f>'三菜'!M32</f>
        <v>Kg</v>
      </c>
      <c r="AP23" s="411">
        <f t="shared" si="4"/>
        <v>75.89285714285714</v>
      </c>
      <c r="AQ23" s="439"/>
      <c r="AR23" s="384"/>
      <c r="AS23" s="338">
        <f t="shared" si="9"/>
        <v>0</v>
      </c>
      <c r="AT23" s="711" t="str">
        <f>'三菜'!K40</f>
        <v>炒青江菜</v>
      </c>
      <c r="AU23" s="537" t="str">
        <f>'三菜'!K41</f>
        <v>青江菜(切段)</v>
      </c>
      <c r="AV23" s="537"/>
      <c r="AW23" s="537"/>
      <c r="AX23" s="537"/>
      <c r="AY23" s="259">
        <f>'三菜'!L41</f>
        <v>17</v>
      </c>
      <c r="AZ23" s="291" t="str">
        <f>'三菜'!M41</f>
        <v>Kg</v>
      </c>
      <c r="BA23" s="420">
        <f t="shared" si="5"/>
        <v>75.89285714285714</v>
      </c>
      <c r="BB23" s="436"/>
      <c r="BC23" s="384"/>
      <c r="BD23" s="338">
        <f t="shared" si="6"/>
        <v>0</v>
      </c>
    </row>
    <row r="24" spans="1:56" ht="15.75">
      <c r="A24" s="758"/>
      <c r="B24" s="734"/>
      <c r="C24" s="508" t="str">
        <f>'三菜'!K6</f>
        <v>蒜(切碎)</v>
      </c>
      <c r="D24" s="508"/>
      <c r="E24" s="508"/>
      <c r="F24" s="508"/>
      <c r="G24" s="264">
        <f>'三菜'!L6</f>
        <v>0.3</v>
      </c>
      <c r="H24" s="292" t="str">
        <f>'三菜'!M6</f>
        <v>Kg</v>
      </c>
      <c r="I24" s="390">
        <f t="shared" si="0"/>
        <v>1.3392857142857142</v>
      </c>
      <c r="J24" s="390"/>
      <c r="K24" s="348"/>
      <c r="L24" s="352">
        <f t="shared" si="1"/>
        <v>0</v>
      </c>
      <c r="M24" s="720"/>
      <c r="N24" s="508" t="str">
        <f>'三菜'!K15</f>
        <v>蒜(切碎)</v>
      </c>
      <c r="O24" s="508"/>
      <c r="P24" s="508"/>
      <c r="Q24" s="508"/>
      <c r="R24" s="264">
        <f>'三菜'!L15</f>
        <v>0.3</v>
      </c>
      <c r="S24" s="292" t="str">
        <f>'三菜'!M15</f>
        <v>Kg</v>
      </c>
      <c r="T24" s="398">
        <f t="shared" si="2"/>
        <v>1.3392857142857142</v>
      </c>
      <c r="U24" s="398"/>
      <c r="V24" s="357"/>
      <c r="W24" s="329">
        <f t="shared" si="7"/>
        <v>0</v>
      </c>
      <c r="X24" s="720"/>
      <c r="Y24" s="508">
        <f>'三菜'!K24</f>
        <v>0</v>
      </c>
      <c r="Z24" s="508"/>
      <c r="AA24" s="508"/>
      <c r="AB24" s="508"/>
      <c r="AC24" s="268">
        <f>'三菜'!L24</f>
        <v>0</v>
      </c>
      <c r="AD24" s="301">
        <f>'三菜'!M24</f>
        <v>0</v>
      </c>
      <c r="AE24" s="406">
        <f t="shared" si="3"/>
        <v>0</v>
      </c>
      <c r="AF24" s="406"/>
      <c r="AG24" s="358"/>
      <c r="AH24" s="330">
        <f t="shared" si="8"/>
        <v>0</v>
      </c>
      <c r="AI24" s="720"/>
      <c r="AJ24" s="508" t="str">
        <f>'三菜'!K33</f>
        <v>木耳(絲濕)</v>
      </c>
      <c r="AK24" s="508"/>
      <c r="AL24" s="508"/>
      <c r="AM24" s="508"/>
      <c r="AN24" s="264">
        <f>'三菜'!L33</f>
        <v>1</v>
      </c>
      <c r="AO24" s="380" t="str">
        <f>'三菜'!M33</f>
        <v>Kg</v>
      </c>
      <c r="AP24" s="412">
        <f t="shared" si="4"/>
        <v>4.464285714285714</v>
      </c>
      <c r="AQ24" s="440"/>
      <c r="AR24" s="377"/>
      <c r="AS24" s="331">
        <f t="shared" si="9"/>
        <v>0</v>
      </c>
      <c r="AT24" s="712"/>
      <c r="AU24" s="508" t="str">
        <f>'三菜'!K42</f>
        <v>蒜(切碎)</v>
      </c>
      <c r="AV24" s="508"/>
      <c r="AW24" s="508"/>
      <c r="AX24" s="508"/>
      <c r="AY24" s="260">
        <f>'三菜'!L42</f>
        <v>0.3</v>
      </c>
      <c r="AZ24" s="292" t="str">
        <f>'三菜'!M42</f>
        <v>Kg</v>
      </c>
      <c r="BA24" s="421">
        <f t="shared" si="5"/>
        <v>1.3392857142857142</v>
      </c>
      <c r="BB24" s="434"/>
      <c r="BC24" s="377"/>
      <c r="BD24" s="331">
        <f t="shared" si="6"/>
        <v>0</v>
      </c>
    </row>
    <row r="25" spans="1:56" ht="15.75">
      <c r="A25" s="758"/>
      <c r="B25" s="734"/>
      <c r="C25" s="508">
        <f>'三菜'!K7</f>
        <v>0</v>
      </c>
      <c r="D25" s="508"/>
      <c r="E25" s="508"/>
      <c r="F25" s="508"/>
      <c r="G25" s="264">
        <f>'三菜'!L7</f>
        <v>0</v>
      </c>
      <c r="H25" s="292">
        <f>'三菜'!M7</f>
        <v>0</v>
      </c>
      <c r="I25" s="390">
        <f t="shared" si="0"/>
        <v>0</v>
      </c>
      <c r="J25" s="390"/>
      <c r="K25" s="348"/>
      <c r="L25" s="352">
        <f t="shared" si="1"/>
        <v>0</v>
      </c>
      <c r="M25" s="720"/>
      <c r="N25" s="508">
        <f>'三菜'!K16</f>
        <v>0</v>
      </c>
      <c r="O25" s="508"/>
      <c r="P25" s="508"/>
      <c r="Q25" s="508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20"/>
      <c r="Y25" s="508">
        <f>'三菜'!K25</f>
        <v>0</v>
      </c>
      <c r="Z25" s="508"/>
      <c r="AA25" s="508"/>
      <c r="AB25" s="508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20"/>
      <c r="AJ25" s="508" t="str">
        <f>'三菜'!K34</f>
        <v>紅蘿蔔(片)</v>
      </c>
      <c r="AK25" s="508"/>
      <c r="AL25" s="508"/>
      <c r="AM25" s="508"/>
      <c r="AN25" s="264">
        <f>'三菜'!L34</f>
        <v>1</v>
      </c>
      <c r="AO25" s="380" t="str">
        <f>'三菜'!M34</f>
        <v>Kg</v>
      </c>
      <c r="AP25" s="412">
        <f t="shared" si="4"/>
        <v>4.464285714285714</v>
      </c>
      <c r="AQ25" s="440"/>
      <c r="AR25" s="377"/>
      <c r="AS25" s="331">
        <f t="shared" si="9"/>
        <v>0</v>
      </c>
      <c r="AT25" s="712"/>
      <c r="AU25" s="508">
        <f>'三菜'!K43</f>
        <v>0</v>
      </c>
      <c r="AV25" s="508"/>
      <c r="AW25" s="508"/>
      <c r="AX25" s="508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5.75">
      <c r="A26" s="758"/>
      <c r="B26" s="734"/>
      <c r="C26" s="508">
        <f>'三菜'!K8</f>
        <v>0</v>
      </c>
      <c r="D26" s="508"/>
      <c r="E26" s="508"/>
      <c r="F26" s="508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0"/>
      <c r="N26" s="508">
        <f>'三菜'!K17</f>
        <v>0</v>
      </c>
      <c r="O26" s="508"/>
      <c r="P26" s="508"/>
      <c r="Q26" s="508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20"/>
      <c r="Y26" s="508">
        <f>'三菜'!K26</f>
        <v>0</v>
      </c>
      <c r="Z26" s="508"/>
      <c r="AA26" s="508"/>
      <c r="AB26" s="508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20"/>
      <c r="AJ26" s="508" t="str">
        <f>'三菜'!K35</f>
        <v>蒜(切碎)</v>
      </c>
      <c r="AK26" s="508"/>
      <c r="AL26" s="508"/>
      <c r="AM26" s="508"/>
      <c r="AN26" s="264">
        <f>'三菜'!L35</f>
        <v>0.3</v>
      </c>
      <c r="AO26" s="380" t="str">
        <f>'三菜'!M35</f>
        <v>Kg</v>
      </c>
      <c r="AP26" s="412">
        <f t="shared" si="4"/>
        <v>1.3392857142857142</v>
      </c>
      <c r="AQ26" s="440"/>
      <c r="AR26" s="377"/>
      <c r="AS26" s="331">
        <f t="shared" si="9"/>
        <v>0</v>
      </c>
      <c r="AT26" s="712"/>
      <c r="AU26" s="508">
        <f>'三菜'!K44</f>
        <v>0</v>
      </c>
      <c r="AV26" s="508"/>
      <c r="AW26" s="508"/>
      <c r="AX26" s="508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8"/>
      <c r="B27" s="735"/>
      <c r="C27" s="520">
        <f>'三菜'!K9</f>
        <v>0</v>
      </c>
      <c r="D27" s="520"/>
      <c r="E27" s="520"/>
      <c r="F27" s="520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21"/>
      <c r="N27" s="520">
        <f>'三菜'!K18</f>
        <v>0</v>
      </c>
      <c r="O27" s="520"/>
      <c r="P27" s="520"/>
      <c r="Q27" s="520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21"/>
      <c r="Y27" s="520">
        <f>'三菜'!K27</f>
        <v>0</v>
      </c>
      <c r="Z27" s="520"/>
      <c r="AA27" s="520"/>
      <c r="AB27" s="520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21"/>
      <c r="AJ27" s="520">
        <f>'三菜'!K36</f>
        <v>0</v>
      </c>
      <c r="AK27" s="520"/>
      <c r="AL27" s="520"/>
      <c r="AM27" s="520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3"/>
      <c r="AU27" s="520">
        <f>'三菜'!K45</f>
        <v>0</v>
      </c>
      <c r="AV27" s="520"/>
      <c r="AW27" s="520"/>
      <c r="AX27" s="520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8" t="s">
        <v>92</v>
      </c>
      <c r="B28" s="715" t="str">
        <f>'三菜'!N4</f>
        <v>冬瓜蛤蜊湯</v>
      </c>
      <c r="C28" s="532" t="str">
        <f>'三菜'!N5</f>
        <v>冬瓜(中丁)</v>
      </c>
      <c r="D28" s="532"/>
      <c r="E28" s="532"/>
      <c r="F28" s="532"/>
      <c r="G28" s="266">
        <f>'三菜'!O5</f>
        <v>7</v>
      </c>
      <c r="H28" s="294" t="str">
        <f>'三菜'!P5</f>
        <v>Kg</v>
      </c>
      <c r="I28" s="389">
        <f t="shared" si="0"/>
        <v>31.25</v>
      </c>
      <c r="J28" s="389"/>
      <c r="K28" s="352"/>
      <c r="L28" s="352">
        <f t="shared" si="1"/>
        <v>0</v>
      </c>
      <c r="M28" s="719" t="str">
        <f>'三菜'!N13</f>
        <v>南瓜洋蔥濃湯</v>
      </c>
      <c r="N28" s="532" t="str">
        <f>'三菜'!N14</f>
        <v>南瓜(小丁去皮)</v>
      </c>
      <c r="O28" s="532"/>
      <c r="P28" s="532"/>
      <c r="Q28" s="532"/>
      <c r="R28" s="266">
        <f>'三菜'!O14</f>
        <v>4</v>
      </c>
      <c r="S28" s="294" t="str">
        <f>'三菜'!P14</f>
        <v>Kg</v>
      </c>
      <c r="T28" s="397">
        <f t="shared" si="2"/>
        <v>17.857142857142858</v>
      </c>
      <c r="U28" s="397"/>
      <c r="V28" s="360"/>
      <c r="W28" s="340">
        <f t="shared" si="7"/>
        <v>0</v>
      </c>
      <c r="X28" s="719">
        <f>'三菜'!N22</f>
        <v>0</v>
      </c>
      <c r="Y28" s="532">
        <f>'三菜'!N23</f>
        <v>0</v>
      </c>
      <c r="Z28" s="532"/>
      <c r="AA28" s="532"/>
      <c r="AB28" s="532"/>
      <c r="AC28" s="270">
        <f>'三菜'!O23</f>
        <v>0</v>
      </c>
      <c r="AD28" s="303">
        <f>'三菜'!P23</f>
        <v>0</v>
      </c>
      <c r="AE28" s="405">
        <f t="shared" si="3"/>
        <v>0</v>
      </c>
      <c r="AF28" s="405"/>
      <c r="AG28" s="363"/>
      <c r="AH28" s="339">
        <f t="shared" si="8"/>
        <v>0</v>
      </c>
      <c r="AI28" s="719" t="str">
        <f>'三菜'!N31</f>
        <v>蘿蔔排骨湯</v>
      </c>
      <c r="AJ28" s="532" t="str">
        <f>'三菜'!N32</f>
        <v>白蘿蔔(中丁)</v>
      </c>
      <c r="AK28" s="532"/>
      <c r="AL28" s="532"/>
      <c r="AM28" s="532"/>
      <c r="AN28" s="266">
        <f>'三菜'!O32</f>
        <v>8</v>
      </c>
      <c r="AO28" s="382" t="str">
        <f>'三菜'!P32</f>
        <v>Kg</v>
      </c>
      <c r="AP28" s="411">
        <f t="shared" si="4"/>
        <v>35.714285714285715</v>
      </c>
      <c r="AQ28" s="439"/>
      <c r="AR28" s="384"/>
      <c r="AS28" s="338">
        <f t="shared" si="9"/>
        <v>0</v>
      </c>
      <c r="AT28" s="715" t="str">
        <f>'三菜'!N40</f>
        <v>綠豆脆圓湯</v>
      </c>
      <c r="AU28" s="532" t="str">
        <f>'三菜'!N41</f>
        <v>綠豆</v>
      </c>
      <c r="AV28" s="532"/>
      <c r="AW28" s="532"/>
      <c r="AX28" s="532"/>
      <c r="AY28" s="262">
        <f>'三菜'!O41</f>
        <v>4</v>
      </c>
      <c r="AZ28" s="335" t="str">
        <f>'三菜'!P41</f>
        <v>Kg</v>
      </c>
      <c r="BA28" s="420">
        <f t="shared" si="5"/>
        <v>17.857142857142858</v>
      </c>
      <c r="BB28" s="436"/>
      <c r="BC28" s="384"/>
      <c r="BD28" s="338">
        <f t="shared" si="6"/>
        <v>0</v>
      </c>
    </row>
    <row r="29" spans="1:56" ht="15.75">
      <c r="A29" s="758"/>
      <c r="B29" s="712"/>
      <c r="C29" s="508" t="str">
        <f>'三菜'!N6</f>
        <v>蛤蜊</v>
      </c>
      <c r="D29" s="508"/>
      <c r="E29" s="508"/>
      <c r="F29" s="508"/>
      <c r="G29" s="264">
        <f>'三菜'!O6</f>
        <v>3</v>
      </c>
      <c r="H29" s="292" t="str">
        <f>'三菜'!P6</f>
        <v>Kg</v>
      </c>
      <c r="I29" s="390">
        <f t="shared" si="0"/>
        <v>13.392857142857142</v>
      </c>
      <c r="J29" s="390"/>
      <c r="K29" s="348"/>
      <c r="L29" s="352">
        <f t="shared" si="1"/>
        <v>0</v>
      </c>
      <c r="M29" s="720"/>
      <c r="N29" s="508" t="str">
        <f>'三菜'!N15</f>
        <v>洋蔥(小丁)</v>
      </c>
      <c r="O29" s="508"/>
      <c r="P29" s="508"/>
      <c r="Q29" s="508"/>
      <c r="R29" s="264">
        <f>'三菜'!O15</f>
        <v>3</v>
      </c>
      <c r="S29" s="292" t="str">
        <f>'三菜'!P15</f>
        <v>Kg</v>
      </c>
      <c r="T29" s="398">
        <f t="shared" si="2"/>
        <v>13.392857142857142</v>
      </c>
      <c r="U29" s="398"/>
      <c r="V29" s="357"/>
      <c r="W29" s="329">
        <f t="shared" si="7"/>
        <v>0</v>
      </c>
      <c r="X29" s="720"/>
      <c r="Y29" s="508">
        <f>'三菜'!N24</f>
        <v>0</v>
      </c>
      <c r="Z29" s="508"/>
      <c r="AA29" s="508"/>
      <c r="AB29" s="508"/>
      <c r="AC29" s="268">
        <f>'三菜'!O24</f>
        <v>0</v>
      </c>
      <c r="AD29" s="301">
        <f>'三菜'!P24</f>
        <v>0</v>
      </c>
      <c r="AE29" s="406">
        <f t="shared" si="3"/>
        <v>0</v>
      </c>
      <c r="AF29" s="406"/>
      <c r="AG29" s="358"/>
      <c r="AH29" s="330">
        <f t="shared" si="8"/>
        <v>0</v>
      </c>
      <c r="AI29" s="720"/>
      <c r="AJ29" s="508" t="str">
        <f>'三菜'!N33</f>
        <v>中排骨</v>
      </c>
      <c r="AK29" s="508"/>
      <c r="AL29" s="508"/>
      <c r="AM29" s="508"/>
      <c r="AN29" s="264">
        <f>'三菜'!O33</f>
        <v>2</v>
      </c>
      <c r="AO29" s="380" t="str">
        <f>'三菜'!P33</f>
        <v>Kg</v>
      </c>
      <c r="AP29" s="412">
        <f t="shared" si="4"/>
        <v>8.928571428571429</v>
      </c>
      <c r="AQ29" s="440"/>
      <c r="AR29" s="377"/>
      <c r="AS29" s="331">
        <f t="shared" si="9"/>
        <v>0</v>
      </c>
      <c r="AT29" s="712"/>
      <c r="AU29" s="508" t="str">
        <f>'三菜'!N42</f>
        <v>紅白小湯圓(蓮)</v>
      </c>
      <c r="AV29" s="508"/>
      <c r="AW29" s="508"/>
      <c r="AX29" s="508"/>
      <c r="AY29" s="260">
        <f>'三菜'!O42</f>
        <v>3</v>
      </c>
      <c r="AZ29" s="336" t="str">
        <f>'三菜'!P42</f>
        <v>Kg</v>
      </c>
      <c r="BA29" s="421">
        <f t="shared" si="5"/>
        <v>13.392857142857142</v>
      </c>
      <c r="BB29" s="434"/>
      <c r="BC29" s="377"/>
      <c r="BD29" s="331">
        <f t="shared" si="6"/>
        <v>0</v>
      </c>
    </row>
    <row r="30" spans="1:56" ht="15.75">
      <c r="A30" s="758"/>
      <c r="B30" s="712"/>
      <c r="C30" s="508" t="str">
        <f>'三菜'!N7</f>
        <v>薑(切絲)</v>
      </c>
      <c r="D30" s="508"/>
      <c r="E30" s="508"/>
      <c r="F30" s="508"/>
      <c r="G30" s="264">
        <f>'三菜'!O7</f>
        <v>0.2</v>
      </c>
      <c r="H30" s="292" t="str">
        <f>'三菜'!P7</f>
        <v>Kg</v>
      </c>
      <c r="I30" s="390">
        <f t="shared" si="0"/>
        <v>0.8928571428571429</v>
      </c>
      <c r="J30" s="390"/>
      <c r="K30" s="348"/>
      <c r="L30" s="352">
        <f t="shared" si="1"/>
        <v>0</v>
      </c>
      <c r="M30" s="720"/>
      <c r="N30" s="508" t="str">
        <f>'三菜'!N16</f>
        <v>馬鈴薯(小丁生鮮)</v>
      </c>
      <c r="O30" s="508"/>
      <c r="P30" s="508"/>
      <c r="Q30" s="508"/>
      <c r="R30" s="264">
        <f>'三菜'!O16</f>
        <v>2</v>
      </c>
      <c r="S30" s="292" t="str">
        <f>'三菜'!P16</f>
        <v>Kg</v>
      </c>
      <c r="T30" s="398">
        <f t="shared" si="2"/>
        <v>8.928571428571429</v>
      </c>
      <c r="U30" s="398"/>
      <c r="V30" s="357"/>
      <c r="W30" s="329">
        <f t="shared" si="7"/>
        <v>0</v>
      </c>
      <c r="X30" s="720"/>
      <c r="Y30" s="508">
        <f>'三菜'!N25</f>
        <v>0</v>
      </c>
      <c r="Z30" s="508"/>
      <c r="AA30" s="508"/>
      <c r="AB30" s="508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20"/>
      <c r="AJ30" s="508" t="str">
        <f>'三菜'!N34</f>
        <v>芹菜(珠)</v>
      </c>
      <c r="AK30" s="508"/>
      <c r="AL30" s="508"/>
      <c r="AM30" s="508"/>
      <c r="AN30" s="264">
        <f>'三菜'!O34</f>
        <v>0.2</v>
      </c>
      <c r="AO30" s="380" t="str">
        <f>'三菜'!P34</f>
        <v>Kg</v>
      </c>
      <c r="AP30" s="412">
        <f t="shared" si="4"/>
        <v>0.8928571428571429</v>
      </c>
      <c r="AQ30" s="440"/>
      <c r="AR30" s="377"/>
      <c r="AS30" s="331">
        <f t="shared" si="9"/>
        <v>0</v>
      </c>
      <c r="AT30" s="712"/>
      <c r="AU30" s="508">
        <f>'三菜'!N43</f>
        <v>0</v>
      </c>
      <c r="AV30" s="508"/>
      <c r="AW30" s="508"/>
      <c r="AX30" s="508"/>
      <c r="AY30" s="260">
        <f>'三菜'!O43</f>
        <v>0</v>
      </c>
      <c r="AZ30" s="336">
        <f>'三菜'!P43</f>
        <v>0</v>
      </c>
      <c r="BA30" s="421">
        <f t="shared" si="5"/>
        <v>0</v>
      </c>
      <c r="BB30" s="434"/>
      <c r="BC30" s="377"/>
      <c r="BD30" s="331">
        <f t="shared" si="6"/>
        <v>0</v>
      </c>
    </row>
    <row r="31" spans="1:56" ht="15.75">
      <c r="A31" s="758"/>
      <c r="B31" s="712"/>
      <c r="C31" s="508">
        <f>'三菜'!N8</f>
        <v>0</v>
      </c>
      <c r="D31" s="508"/>
      <c r="E31" s="508"/>
      <c r="F31" s="508"/>
      <c r="G31" s="264">
        <f>'三菜'!O8</f>
        <v>0</v>
      </c>
      <c r="H31" s="292">
        <f>'三菜'!P8</f>
        <v>0</v>
      </c>
      <c r="I31" s="390">
        <f t="shared" si="0"/>
        <v>0</v>
      </c>
      <c r="J31" s="390"/>
      <c r="K31" s="348"/>
      <c r="L31" s="352">
        <f t="shared" si="1"/>
        <v>0</v>
      </c>
      <c r="M31" s="720"/>
      <c r="N31" s="508" t="str">
        <f>'三菜'!N17</f>
        <v>洗選蛋(30粒)</v>
      </c>
      <c r="O31" s="508"/>
      <c r="P31" s="508"/>
      <c r="Q31" s="508"/>
      <c r="R31" s="264">
        <f>'三菜'!O17</f>
        <v>1</v>
      </c>
      <c r="S31" s="292" t="str">
        <f>'三菜'!P17</f>
        <v>盤</v>
      </c>
      <c r="T31" s="398">
        <f t="shared" si="2"/>
        <v>4.464285714285714</v>
      </c>
      <c r="U31" s="398"/>
      <c r="V31" s="357"/>
      <c r="W31" s="329">
        <f t="shared" si="7"/>
        <v>0</v>
      </c>
      <c r="X31" s="720"/>
      <c r="Y31" s="508">
        <f>'三菜'!N26</f>
        <v>0</v>
      </c>
      <c r="Z31" s="508"/>
      <c r="AA31" s="508"/>
      <c r="AB31" s="508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20"/>
      <c r="AJ31" s="508">
        <f>'三菜'!N35</f>
        <v>0</v>
      </c>
      <c r="AK31" s="508"/>
      <c r="AL31" s="508"/>
      <c r="AM31" s="508"/>
      <c r="AN31" s="264">
        <f>'三菜'!O35</f>
        <v>0</v>
      </c>
      <c r="AO31" s="380">
        <f>'三菜'!P35</f>
        <v>0</v>
      </c>
      <c r="AP31" s="412">
        <f t="shared" si="4"/>
        <v>0</v>
      </c>
      <c r="AQ31" s="440"/>
      <c r="AR31" s="377"/>
      <c r="AS31" s="331">
        <f t="shared" si="9"/>
        <v>0</v>
      </c>
      <c r="AT31" s="712"/>
      <c r="AU31" s="508">
        <f>'三菜'!N44</f>
        <v>0</v>
      </c>
      <c r="AV31" s="508"/>
      <c r="AW31" s="508"/>
      <c r="AX31" s="508"/>
      <c r="AY31" s="260">
        <f>'三菜'!O44</f>
        <v>0</v>
      </c>
      <c r="AZ31" s="336">
        <f>'三菜'!P44</f>
        <v>0</v>
      </c>
      <c r="BA31" s="421">
        <f t="shared" si="5"/>
        <v>0</v>
      </c>
      <c r="BB31" s="434"/>
      <c r="BC31" s="377"/>
      <c r="BD31" s="331">
        <f t="shared" si="6"/>
        <v>0</v>
      </c>
    </row>
    <row r="32" spans="1:56" ht="15.75">
      <c r="A32" s="758"/>
      <c r="B32" s="712"/>
      <c r="C32" s="508">
        <f>'三菜'!N9</f>
        <v>0</v>
      </c>
      <c r="D32" s="508"/>
      <c r="E32" s="508"/>
      <c r="F32" s="508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20"/>
      <c r="N32" s="508" t="str">
        <f>'三菜'!N18</f>
        <v>紅蘿蔔(小丁)</v>
      </c>
      <c r="O32" s="508"/>
      <c r="P32" s="508"/>
      <c r="Q32" s="508"/>
      <c r="R32" s="264">
        <f>'三菜'!O18</f>
        <v>1</v>
      </c>
      <c r="S32" s="292" t="str">
        <f>'三菜'!P18</f>
        <v>Kg</v>
      </c>
      <c r="T32" s="398">
        <f t="shared" si="2"/>
        <v>4.464285714285714</v>
      </c>
      <c r="U32" s="398"/>
      <c r="V32" s="357"/>
      <c r="W32" s="329">
        <f t="shared" si="7"/>
        <v>0</v>
      </c>
      <c r="X32" s="720"/>
      <c r="Y32" s="508">
        <f>'三菜'!N27</f>
        <v>0</v>
      </c>
      <c r="Z32" s="508"/>
      <c r="AA32" s="508"/>
      <c r="AB32" s="508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0"/>
      <c r="AJ32" s="508">
        <f>'三菜'!N36</f>
        <v>0</v>
      </c>
      <c r="AK32" s="508"/>
      <c r="AL32" s="508"/>
      <c r="AM32" s="508"/>
      <c r="AN32" s="264">
        <f>'三菜'!O36</f>
        <v>0</v>
      </c>
      <c r="AO32" s="380">
        <f>'三菜'!P36</f>
        <v>0</v>
      </c>
      <c r="AP32" s="412">
        <f t="shared" si="4"/>
        <v>0</v>
      </c>
      <c r="AQ32" s="440"/>
      <c r="AR32" s="377"/>
      <c r="AS32" s="331">
        <f t="shared" si="9"/>
        <v>0</v>
      </c>
      <c r="AT32" s="712"/>
      <c r="AU32" s="508">
        <f>'三菜'!N45</f>
        <v>0</v>
      </c>
      <c r="AV32" s="508"/>
      <c r="AW32" s="508"/>
      <c r="AX32" s="508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8"/>
      <c r="B33" s="712"/>
      <c r="C33" s="508">
        <f>'三菜'!N10</f>
        <v>0</v>
      </c>
      <c r="D33" s="508"/>
      <c r="E33" s="508"/>
      <c r="F33" s="508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20"/>
      <c r="N33" s="508">
        <f>'三菜'!N19</f>
        <v>0</v>
      </c>
      <c r="O33" s="508"/>
      <c r="P33" s="508"/>
      <c r="Q33" s="508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0"/>
      <c r="Y33" s="508">
        <f>'三菜'!N28</f>
        <v>0</v>
      </c>
      <c r="Z33" s="508"/>
      <c r="AA33" s="508"/>
      <c r="AB33" s="508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0"/>
      <c r="AJ33" s="508">
        <f>'三菜'!N37</f>
        <v>0</v>
      </c>
      <c r="AK33" s="508"/>
      <c r="AL33" s="508"/>
      <c r="AM33" s="508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2"/>
      <c r="AU33" s="508">
        <f>'三菜'!N46</f>
        <v>0</v>
      </c>
      <c r="AV33" s="508"/>
      <c r="AW33" s="508"/>
      <c r="AX33" s="508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9"/>
      <c r="B34" s="736"/>
      <c r="C34" s="520">
        <f>'三菜'!N11</f>
        <v>0</v>
      </c>
      <c r="D34" s="520"/>
      <c r="E34" s="520"/>
      <c r="F34" s="520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21"/>
      <c r="N34" s="520">
        <f>'三菜'!N20</f>
        <v>0</v>
      </c>
      <c r="O34" s="520"/>
      <c r="P34" s="520"/>
      <c r="Q34" s="520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21"/>
      <c r="Y34" s="520">
        <f>'三菜'!N29</f>
        <v>0</v>
      </c>
      <c r="Z34" s="520"/>
      <c r="AA34" s="520"/>
      <c r="AB34" s="520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21"/>
      <c r="AJ34" s="520">
        <f>'三菜'!N38</f>
        <v>0</v>
      </c>
      <c r="AK34" s="520"/>
      <c r="AL34" s="520"/>
      <c r="AM34" s="520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3"/>
      <c r="AU34" s="520">
        <f>'三菜'!N47</f>
        <v>0</v>
      </c>
      <c r="AV34" s="520"/>
      <c r="AW34" s="520"/>
      <c r="AX34" s="520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60" t="s">
        <v>94</v>
      </c>
      <c r="B35" s="761"/>
      <c r="C35" s="763">
        <f>'三菜'!Q4</f>
        <v>0</v>
      </c>
      <c r="D35" s="717"/>
      <c r="E35" s="717"/>
      <c r="F35" s="717"/>
      <c r="G35" s="717"/>
      <c r="H35" s="717"/>
      <c r="I35" s="392"/>
      <c r="J35" s="392"/>
      <c r="K35" s="356"/>
      <c r="L35" s="352">
        <f>G35*K35</f>
        <v>0</v>
      </c>
      <c r="M35" s="716" t="str">
        <f>'三菜'!Q13</f>
        <v>蘋果</v>
      </c>
      <c r="N35" s="717"/>
      <c r="O35" s="717"/>
      <c r="P35" s="717"/>
      <c r="Q35" s="717"/>
      <c r="R35" s="717"/>
      <c r="S35" s="717"/>
      <c r="T35" s="400"/>
      <c r="U35" s="400"/>
      <c r="V35" s="362"/>
      <c r="W35" s="340">
        <f t="shared" si="7"/>
        <v>0</v>
      </c>
      <c r="X35" s="716">
        <f>'三菜'!Q22</f>
        <v>0</v>
      </c>
      <c r="Y35" s="717"/>
      <c r="Z35" s="717"/>
      <c r="AA35" s="717"/>
      <c r="AB35" s="717"/>
      <c r="AC35" s="717"/>
      <c r="AD35" s="717"/>
      <c r="AE35" s="400"/>
      <c r="AF35" s="400"/>
      <c r="AG35" s="362"/>
      <c r="AH35" s="365">
        <f t="shared" si="8"/>
        <v>0</v>
      </c>
      <c r="AI35" s="716" t="str">
        <f>'三菜'!Q31</f>
        <v>柳丁/綠豆提前</v>
      </c>
      <c r="AJ35" s="717"/>
      <c r="AK35" s="717"/>
      <c r="AL35" s="717"/>
      <c r="AM35" s="717"/>
      <c r="AN35" s="717"/>
      <c r="AO35" s="718"/>
      <c r="AP35" s="414"/>
      <c r="AQ35" s="442"/>
      <c r="AR35" s="386"/>
      <c r="AS35" s="367">
        <f t="shared" si="9"/>
        <v>0</v>
      </c>
      <c r="AT35" s="717">
        <f>'三菜'!Q40</f>
        <v>0</v>
      </c>
      <c r="AU35" s="717"/>
      <c r="AV35" s="717"/>
      <c r="AW35" s="717"/>
      <c r="AX35" s="717"/>
      <c r="AY35" s="717"/>
      <c r="AZ35" s="717"/>
      <c r="BA35" s="423"/>
      <c r="BB35" s="431"/>
      <c r="BC35" s="385"/>
      <c r="BD35" s="367">
        <f t="shared" si="6"/>
        <v>0</v>
      </c>
    </row>
    <row r="36" spans="1:56" ht="15.75">
      <c r="A36" s="590" t="s">
        <v>47</v>
      </c>
      <c r="B36" s="764" t="s">
        <v>48</v>
      </c>
      <c r="C36" s="765"/>
      <c r="D36" s="766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9">
        <f>SUM(L6:L35)</f>
        <v>0</v>
      </c>
      <c r="K36" s="779"/>
      <c r="L36" s="780"/>
      <c r="M36" s="764" t="s">
        <v>48</v>
      </c>
      <c r="N36" s="765"/>
      <c r="O36" s="766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70">
        <f>SUM(W6:W35)</f>
        <v>0</v>
      </c>
      <c r="V36" s="771"/>
      <c r="W36" s="772"/>
      <c r="X36" s="764" t="s">
        <v>48</v>
      </c>
      <c r="Y36" s="765"/>
      <c r="Z36" s="766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1">
        <f>SUM(AH6:AH35)</f>
        <v>0</v>
      </c>
      <c r="AG36" s="771"/>
      <c r="AH36" s="772"/>
      <c r="AI36" s="764" t="s">
        <v>48</v>
      </c>
      <c r="AJ36" s="765"/>
      <c r="AK36" s="766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5">
        <f>SUM(AS6:AS35)</f>
        <v>0</v>
      </c>
      <c r="AR36" s="786"/>
      <c r="AS36" s="787"/>
      <c r="AT36" s="764" t="s">
        <v>48</v>
      </c>
      <c r="AU36" s="765"/>
      <c r="AV36" s="766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5">
        <f>SUM(BD6:BD35)</f>
        <v>0</v>
      </c>
      <c r="BC36" s="786"/>
      <c r="BD36" s="787"/>
    </row>
    <row r="37" spans="1:56" ht="15.75">
      <c r="A37" s="762"/>
      <c r="B37" s="767"/>
      <c r="C37" s="768"/>
      <c r="D37" s="769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1"/>
      <c r="K37" s="781"/>
      <c r="L37" s="782"/>
      <c r="M37" s="767"/>
      <c r="N37" s="768"/>
      <c r="O37" s="769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3"/>
      <c r="V37" s="774"/>
      <c r="W37" s="775"/>
      <c r="X37" s="767"/>
      <c r="Y37" s="768"/>
      <c r="Z37" s="769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4"/>
      <c r="AG37" s="774"/>
      <c r="AH37" s="775"/>
      <c r="AI37" s="767"/>
      <c r="AJ37" s="768"/>
      <c r="AK37" s="769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8"/>
      <c r="AR37" s="789"/>
      <c r="AS37" s="790"/>
      <c r="AT37" s="767"/>
      <c r="AU37" s="768"/>
      <c r="AV37" s="769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8"/>
      <c r="BC37" s="789"/>
      <c r="BD37" s="790"/>
    </row>
    <row r="38" spans="1:56" ht="16.5" thickBot="1">
      <c r="A38" s="591"/>
      <c r="B38" s="755" t="s">
        <v>116</v>
      </c>
      <c r="C38" s="756"/>
      <c r="D38" s="757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3"/>
      <c r="K38" s="783"/>
      <c r="L38" s="784"/>
      <c r="M38" s="755" t="s">
        <v>116</v>
      </c>
      <c r="N38" s="756"/>
      <c r="O38" s="757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6"/>
      <c r="V38" s="777"/>
      <c r="W38" s="778"/>
      <c r="X38" s="755" t="s">
        <v>116</v>
      </c>
      <c r="Y38" s="756"/>
      <c r="Z38" s="757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7"/>
      <c r="AG38" s="777"/>
      <c r="AH38" s="778"/>
      <c r="AI38" s="755" t="s">
        <v>116</v>
      </c>
      <c r="AJ38" s="756"/>
      <c r="AK38" s="757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1"/>
      <c r="AR38" s="792"/>
      <c r="AS38" s="793"/>
      <c r="AT38" s="755" t="s">
        <v>116</v>
      </c>
      <c r="AU38" s="756"/>
      <c r="AV38" s="757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1"/>
      <c r="BC38" s="792"/>
      <c r="BD38" s="793"/>
    </row>
    <row r="39" spans="1:56" ht="54.75">
      <c r="A39" s="591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1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1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2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8" t="s">
        <v>117</v>
      </c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427"/>
      <c r="BB43" s="427"/>
      <c r="BC43" s="247"/>
      <c r="BD43" s="247"/>
    </row>
    <row r="44" spans="2:56" ht="15.75"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731"/>
      <c r="AB44" s="731"/>
      <c r="AC44" s="731"/>
      <c r="AD44" s="731"/>
      <c r="AE44" s="731"/>
      <c r="AF44" s="731"/>
      <c r="AG44" s="731"/>
      <c r="AH44" s="731"/>
      <c r="AI44" s="731"/>
      <c r="AJ44" s="731"/>
      <c r="AK44" s="731"/>
      <c r="AL44" s="731"/>
      <c r="AM44" s="731"/>
      <c r="AN44" s="731"/>
      <c r="AO44" s="731"/>
      <c r="AP44" s="731"/>
      <c r="AQ44" s="731"/>
      <c r="AR44" s="731"/>
      <c r="AS44" s="731"/>
      <c r="AT44" s="731"/>
      <c r="AU44" s="731"/>
      <c r="AV44" s="731"/>
      <c r="AW44" s="731"/>
      <c r="AX44" s="731"/>
      <c r="AY44" s="731"/>
      <c r="AZ44" s="731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463" t="s">
        <v>134</v>
      </c>
      <c r="D47" s="13"/>
      <c r="E47" s="13"/>
      <c r="F47" s="13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N5:Q5"/>
    <mergeCell ref="N11:Q11"/>
    <mergeCell ref="C14:F1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AU21:AX21"/>
    <mergeCell ref="AU19:AX19"/>
    <mergeCell ref="Y21:AB21"/>
    <mergeCell ref="AI6:AI14"/>
    <mergeCell ref="Y14:AB14"/>
    <mergeCell ref="AI15:AI22"/>
    <mergeCell ref="Y17:AB17"/>
    <mergeCell ref="AJ6:AM6"/>
    <mergeCell ref="Y22:AB22"/>
    <mergeCell ref="AJ12:AM12"/>
    <mergeCell ref="AU12:AX12"/>
    <mergeCell ref="AJ19:AM19"/>
    <mergeCell ref="AJ22:AM22"/>
    <mergeCell ref="AJ15:AM15"/>
    <mergeCell ref="Y13:AB13"/>
    <mergeCell ref="AJ11:AM11"/>
    <mergeCell ref="Y15:AB15"/>
    <mergeCell ref="Y16:AB16"/>
    <mergeCell ref="AJ13:AM13"/>
    <mergeCell ref="AJ16:AM16"/>
    <mergeCell ref="Y5:AB5"/>
    <mergeCell ref="B28:B34"/>
    <mergeCell ref="M23:M27"/>
    <mergeCell ref="C33:F33"/>
    <mergeCell ref="C31:F31"/>
    <mergeCell ref="C30:F30"/>
    <mergeCell ref="C5:F5"/>
    <mergeCell ref="C10:F10"/>
    <mergeCell ref="Y8:AB8"/>
    <mergeCell ref="B6:B14"/>
    <mergeCell ref="N9:Q9"/>
    <mergeCell ref="M15:M22"/>
    <mergeCell ref="M6:M14"/>
    <mergeCell ref="C6:F6"/>
    <mergeCell ref="C7:F7"/>
    <mergeCell ref="C8:F8"/>
    <mergeCell ref="C16:F16"/>
    <mergeCell ref="C15:F15"/>
    <mergeCell ref="N14:Q14"/>
    <mergeCell ref="C13:F13"/>
    <mergeCell ref="B23:B27"/>
    <mergeCell ref="C25:F25"/>
    <mergeCell ref="C21:F21"/>
    <mergeCell ref="C19:F19"/>
    <mergeCell ref="C20:F20"/>
    <mergeCell ref="C24:F24"/>
    <mergeCell ref="C12:F12"/>
    <mergeCell ref="N15:Q15"/>
    <mergeCell ref="C11:F11"/>
    <mergeCell ref="C22:F22"/>
    <mergeCell ref="N16:Q16"/>
    <mergeCell ref="C18:F18"/>
    <mergeCell ref="N18:Q18"/>
    <mergeCell ref="N19:Q19"/>
    <mergeCell ref="C23:F23"/>
    <mergeCell ref="N33:Q33"/>
    <mergeCell ref="N29:Q29"/>
    <mergeCell ref="N31:Q31"/>
    <mergeCell ref="C29:F29"/>
    <mergeCell ref="C26:F26"/>
    <mergeCell ref="C27:F27"/>
    <mergeCell ref="N27:Q27"/>
    <mergeCell ref="N25:Q25"/>
    <mergeCell ref="AI23:AI27"/>
    <mergeCell ref="Y27:AB27"/>
    <mergeCell ref="AJ23:AM23"/>
    <mergeCell ref="Y28:AB28"/>
    <mergeCell ref="Y29:AB29"/>
    <mergeCell ref="Y30:AB30"/>
    <mergeCell ref="Y23:AB23"/>
    <mergeCell ref="AJ25:AM25"/>
    <mergeCell ref="N20:Q20"/>
    <mergeCell ref="Y18:AB18"/>
    <mergeCell ref="Y19:AB19"/>
    <mergeCell ref="X23:X27"/>
    <mergeCell ref="Y26:AB26"/>
    <mergeCell ref="X15:X22"/>
    <mergeCell ref="AJ17:AM17"/>
    <mergeCell ref="AJ18:AM18"/>
    <mergeCell ref="N34:Q34"/>
    <mergeCell ref="C34:F34"/>
    <mergeCell ref="AJ30:AM30"/>
    <mergeCell ref="N30:Q30"/>
    <mergeCell ref="N28:Q28"/>
    <mergeCell ref="N21:Q21"/>
    <mergeCell ref="N26:Q26"/>
    <mergeCell ref="N23:Q23"/>
    <mergeCell ref="AU33:AX33"/>
    <mergeCell ref="Y11:AB11"/>
    <mergeCell ref="Y12:AB12"/>
    <mergeCell ref="N12:Q12"/>
    <mergeCell ref="N24:Q24"/>
    <mergeCell ref="N17:Q17"/>
    <mergeCell ref="AU26:AX26"/>
    <mergeCell ref="AU28:AX28"/>
    <mergeCell ref="AU27:AX27"/>
    <mergeCell ref="Y25:AB25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M35:S35"/>
    <mergeCell ref="X35:AD35"/>
    <mergeCell ref="AI35:AO35"/>
    <mergeCell ref="AJ34:AM34"/>
    <mergeCell ref="AJ31:AM31"/>
    <mergeCell ref="AJ32:AM32"/>
    <mergeCell ref="AI28:AI34"/>
    <mergeCell ref="X28:X34"/>
    <mergeCell ref="Y33:AB33"/>
    <mergeCell ref="M28:M34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1"/>
  <sheetViews>
    <sheetView showZeros="0" zoomScale="75" zoomScaleNormal="75" zoomScalePageLayoutView="0" workbookViewId="0" topLeftCell="A1">
      <selection activeCell="I45" sqref="I45:J45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8" t="str">
        <f>'三菜'!B1</f>
        <v>G054 嘉義縣六腳鄉六嘉國民中學 109學年度第1學期第19週午餐食譜設計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</row>
    <row r="2" s="48" customFormat="1" ht="7.5" customHeight="1" thickBot="1">
      <c r="A2" s="447"/>
    </row>
    <row r="3" spans="1:52" s="50" customFormat="1" ht="13.5" customHeight="1">
      <c r="A3" s="541"/>
      <c r="B3" s="56" t="s">
        <v>0</v>
      </c>
      <c r="C3" s="53" t="str">
        <f>TRIM('三菜'!B4)</f>
        <v>1</v>
      </c>
      <c r="D3" s="54" t="s">
        <v>3</v>
      </c>
      <c r="E3" s="53" t="str">
        <f>TRIM('三菜'!B6)</f>
        <v>4</v>
      </c>
      <c r="F3" s="55" t="s">
        <v>4</v>
      </c>
      <c r="G3" s="539" t="str">
        <f>TRIM('三菜'!B8)</f>
        <v>星期一</v>
      </c>
      <c r="H3" s="540"/>
      <c r="I3" s="60" t="s">
        <v>0</v>
      </c>
      <c r="J3" s="53" t="str">
        <f>TRIM('三菜'!B13)</f>
        <v>1</v>
      </c>
      <c r="K3" s="54" t="s">
        <v>3</v>
      </c>
      <c r="L3" s="53" t="str">
        <f>TRIM('三菜'!B15)</f>
        <v>5</v>
      </c>
      <c r="M3" s="55" t="s">
        <v>4</v>
      </c>
      <c r="N3" s="539" t="str">
        <f>TRIM('三菜'!B17)</f>
        <v>星期二</v>
      </c>
      <c r="O3" s="540"/>
      <c r="P3" s="56" t="s">
        <v>0</v>
      </c>
      <c r="Q3" s="53" t="str">
        <f>TRIM('三菜'!B22)</f>
        <v>1</v>
      </c>
      <c r="R3" s="54" t="s">
        <v>3</v>
      </c>
      <c r="S3" s="53" t="str">
        <f>TRIM('三菜'!B24)</f>
        <v>6</v>
      </c>
      <c r="T3" s="55" t="s">
        <v>4</v>
      </c>
      <c r="U3" s="539" t="str">
        <f>TRIM('三菜'!B26)</f>
        <v>星期三</v>
      </c>
      <c r="V3" s="540"/>
      <c r="W3" s="56" t="s">
        <v>0</v>
      </c>
      <c r="X3" s="53" t="str">
        <f>TRIM('三菜'!B31)</f>
        <v>1</v>
      </c>
      <c r="Y3" s="54" t="s">
        <v>3</v>
      </c>
      <c r="Z3" s="53" t="str">
        <f>TRIM('三菜'!B33)</f>
        <v>7</v>
      </c>
      <c r="AA3" s="55" t="s">
        <v>4</v>
      </c>
      <c r="AB3" s="539" t="str">
        <f>TRIM('三菜'!B35)</f>
        <v>星期四</v>
      </c>
      <c r="AC3" s="540"/>
      <c r="AD3" s="56" t="s">
        <v>0</v>
      </c>
      <c r="AE3" s="53" t="str">
        <f>TRIM('三菜'!B40)</f>
        <v>1</v>
      </c>
      <c r="AF3" s="54" t="s">
        <v>3</v>
      </c>
      <c r="AG3" s="53" t="str">
        <f>TRIM('三菜'!B42)</f>
        <v>8</v>
      </c>
      <c r="AH3" s="55" t="s">
        <v>4</v>
      </c>
      <c r="AI3" s="539" t="str">
        <f>TRIM('三菜'!B44)</f>
        <v>星期五</v>
      </c>
      <c r="AJ3" s="540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1"/>
      <c r="B4" s="57" t="s">
        <v>20</v>
      </c>
      <c r="C4" s="547" t="str">
        <f>TRIM('三菜'!B12)</f>
        <v>224</v>
      </c>
      <c r="D4" s="547"/>
      <c r="E4" s="547"/>
      <c r="F4" s="548" t="s">
        <v>34</v>
      </c>
      <c r="G4" s="548"/>
      <c r="H4" s="549"/>
      <c r="I4" s="61" t="s">
        <v>20</v>
      </c>
      <c r="J4" s="547" t="str">
        <f>TRIM('三菜'!B21)</f>
        <v>224</v>
      </c>
      <c r="K4" s="547"/>
      <c r="L4" s="547"/>
      <c r="M4" s="548" t="s">
        <v>34</v>
      </c>
      <c r="N4" s="548"/>
      <c r="O4" s="549"/>
      <c r="P4" s="57" t="s">
        <v>20</v>
      </c>
      <c r="Q4" s="547" t="str">
        <f>TRIM('三菜'!B30)</f>
        <v>224</v>
      </c>
      <c r="R4" s="547"/>
      <c r="S4" s="547"/>
      <c r="T4" s="548" t="s">
        <v>34</v>
      </c>
      <c r="U4" s="548"/>
      <c r="V4" s="549"/>
      <c r="W4" s="57" t="s">
        <v>20</v>
      </c>
      <c r="X4" s="547" t="str">
        <f>TRIM('三菜'!B39)</f>
        <v>224</v>
      </c>
      <c r="Y4" s="547"/>
      <c r="Z4" s="547"/>
      <c r="AA4" s="548" t="s">
        <v>34</v>
      </c>
      <c r="AB4" s="548"/>
      <c r="AC4" s="549"/>
      <c r="AD4" s="57" t="s">
        <v>20</v>
      </c>
      <c r="AE4" s="547" t="str">
        <f>TRIM('三菜'!B48)</f>
        <v>224</v>
      </c>
      <c r="AF4" s="547"/>
      <c r="AG4" s="547"/>
      <c r="AH4" s="548" t="s">
        <v>34</v>
      </c>
      <c r="AI4" s="548"/>
      <c r="AJ4" s="549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1"/>
      <c r="B5" s="58" t="s">
        <v>35</v>
      </c>
      <c r="C5" s="552" t="str">
        <f>TRIM('三菜'!D4)</f>
        <v>白米飯</v>
      </c>
      <c r="D5" s="552"/>
      <c r="E5" s="552"/>
      <c r="F5" s="552"/>
      <c r="G5" s="552"/>
      <c r="H5" s="553"/>
      <c r="I5" s="62" t="s">
        <v>35</v>
      </c>
      <c r="J5" s="550" t="str">
        <f>TRIM('三菜'!D13)</f>
        <v>五穀飯</v>
      </c>
      <c r="K5" s="550"/>
      <c r="L5" s="550"/>
      <c r="M5" s="550"/>
      <c r="N5" s="550"/>
      <c r="O5" s="551"/>
      <c r="P5" s="58" t="s">
        <v>35</v>
      </c>
      <c r="Q5" s="550" t="str">
        <f>TRIM('三菜'!D22)</f>
        <v>白米飯</v>
      </c>
      <c r="R5" s="550"/>
      <c r="S5" s="550"/>
      <c r="T5" s="550"/>
      <c r="U5" s="550"/>
      <c r="V5" s="551"/>
      <c r="W5" s="58" t="s">
        <v>35</v>
      </c>
      <c r="X5" s="550" t="str">
        <f>TRIM('三菜'!D31)</f>
        <v>白米飯</v>
      </c>
      <c r="Y5" s="550"/>
      <c r="Z5" s="550"/>
      <c r="AA5" s="550"/>
      <c r="AB5" s="550"/>
      <c r="AC5" s="551"/>
      <c r="AD5" s="58" t="s">
        <v>35</v>
      </c>
      <c r="AE5" s="550" t="str">
        <f>TRIM('三菜'!D40)</f>
        <v>白米飯</v>
      </c>
      <c r="AF5" s="550"/>
      <c r="AG5" s="550"/>
      <c r="AH5" s="550"/>
      <c r="AI5" s="550"/>
      <c r="AJ5" s="551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2"/>
      <c r="B6" s="52" t="s">
        <v>36</v>
      </c>
      <c r="C6" s="543" t="s">
        <v>37</v>
      </c>
      <c r="D6" s="544"/>
      <c r="E6" s="546"/>
      <c r="F6" s="543" t="s">
        <v>9</v>
      </c>
      <c r="G6" s="544"/>
      <c r="H6" s="545"/>
      <c r="I6" s="63" t="s">
        <v>36</v>
      </c>
      <c r="J6" s="543" t="s">
        <v>37</v>
      </c>
      <c r="K6" s="544"/>
      <c r="L6" s="546"/>
      <c r="M6" s="543" t="s">
        <v>9</v>
      </c>
      <c r="N6" s="544"/>
      <c r="O6" s="545"/>
      <c r="P6" s="59" t="s">
        <v>36</v>
      </c>
      <c r="Q6" s="543" t="s">
        <v>37</v>
      </c>
      <c r="R6" s="544"/>
      <c r="S6" s="546"/>
      <c r="T6" s="543" t="s">
        <v>9</v>
      </c>
      <c r="U6" s="544"/>
      <c r="V6" s="545"/>
      <c r="W6" s="59" t="s">
        <v>36</v>
      </c>
      <c r="X6" s="543" t="s">
        <v>37</v>
      </c>
      <c r="Y6" s="544"/>
      <c r="Z6" s="546"/>
      <c r="AA6" s="543" t="s">
        <v>9</v>
      </c>
      <c r="AB6" s="544"/>
      <c r="AC6" s="545"/>
      <c r="AD6" s="59" t="s">
        <v>36</v>
      </c>
      <c r="AE6" s="543" t="s">
        <v>37</v>
      </c>
      <c r="AF6" s="544"/>
      <c r="AG6" s="546"/>
      <c r="AH6" s="543" t="s">
        <v>9</v>
      </c>
      <c r="AI6" s="544"/>
      <c r="AJ6" s="54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7" t="s">
        <v>2</v>
      </c>
      <c r="B7" s="511" t="str">
        <f>TRIM('三菜'!E4)</f>
        <v>蘑菇雞丁</v>
      </c>
      <c r="C7" s="521" t="str">
        <f>'三菜'!E5</f>
        <v>雞(腿丁/CAS)</v>
      </c>
      <c r="D7" s="522"/>
      <c r="E7" s="523"/>
      <c r="F7" s="806">
        <f>'三菜'!F5</f>
        <v>21</v>
      </c>
      <c r="G7" s="806"/>
      <c r="H7" s="234" t="str">
        <f>'三菜'!G5</f>
        <v>Kg</v>
      </c>
      <c r="I7" s="511" t="str">
        <f>TRIM('三菜'!E13)</f>
        <v>日式豬肉井</v>
      </c>
      <c r="J7" s="537" t="str">
        <f>'三菜'!E14</f>
        <v>豬肉(片/溫體)</v>
      </c>
      <c r="K7" s="537"/>
      <c r="L7" s="537"/>
      <c r="M7" s="806">
        <f>'三菜'!F14</f>
        <v>18</v>
      </c>
      <c r="N7" s="806"/>
      <c r="O7" s="458" t="str">
        <f>'三菜'!G14</f>
        <v>Kg</v>
      </c>
      <c r="P7" s="511" t="str">
        <f>TRIM('三菜'!E22)</f>
        <v>廣東粥</v>
      </c>
      <c r="Q7" s="537" t="str">
        <f>'三菜'!E23</f>
        <v>皮蛋</v>
      </c>
      <c r="R7" s="537"/>
      <c r="S7" s="537"/>
      <c r="T7" s="806">
        <f>'三菜'!F23</f>
        <v>45</v>
      </c>
      <c r="U7" s="806"/>
      <c r="V7" s="458" t="str">
        <f>'三菜'!G23</f>
        <v>個</v>
      </c>
      <c r="W7" s="511" t="str">
        <f>TRIM('三菜'!E31)</f>
        <v>茄汁魚丁</v>
      </c>
      <c r="X7" s="537" t="str">
        <f>'三菜'!E32</f>
        <v>水鯊(魚丁)</v>
      </c>
      <c r="Y7" s="537"/>
      <c r="Z7" s="537"/>
      <c r="AA7" s="806">
        <f>'三菜'!F32</f>
        <v>21</v>
      </c>
      <c r="AB7" s="806"/>
      <c r="AC7" s="458" t="str">
        <f>'三菜'!G32</f>
        <v>Kg</v>
      </c>
      <c r="AD7" s="511" t="str">
        <f>TRIM('三菜'!E40)</f>
        <v>蘿蔔燒肉</v>
      </c>
      <c r="AE7" s="537" t="str">
        <f>'三菜'!E41</f>
        <v>豬肉(丁/五花)</v>
      </c>
      <c r="AF7" s="537"/>
      <c r="AG7" s="537"/>
      <c r="AH7" s="806">
        <f>'三菜'!F41</f>
        <v>16</v>
      </c>
      <c r="AI7" s="8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7"/>
      <c r="B8" s="512"/>
      <c r="C8" s="524" t="str">
        <f>'三菜'!E6</f>
        <v>鮑魚菇(中丁)</v>
      </c>
      <c r="D8" s="525"/>
      <c r="E8" s="526"/>
      <c r="F8" s="507">
        <f>'三菜'!F6</f>
        <v>6</v>
      </c>
      <c r="G8" s="507"/>
      <c r="H8" s="237" t="str">
        <f>'三菜'!G6</f>
        <v>Kg</v>
      </c>
      <c r="I8" s="512"/>
      <c r="J8" s="508" t="str">
        <f>'三菜'!E15</f>
        <v>洋蔥(絲)</v>
      </c>
      <c r="K8" s="508"/>
      <c r="L8" s="508"/>
      <c r="M8" s="507">
        <f>'三菜'!F15</f>
        <v>6</v>
      </c>
      <c r="N8" s="507"/>
      <c r="O8" s="238" t="str">
        <f>'三菜'!G15</f>
        <v>Kg</v>
      </c>
      <c r="P8" s="512"/>
      <c r="Q8" s="508" t="str">
        <f>'三菜'!E24</f>
        <v>鹹蛋</v>
      </c>
      <c r="R8" s="508"/>
      <c r="S8" s="508"/>
      <c r="T8" s="507">
        <f>'三菜'!F24</f>
        <v>30</v>
      </c>
      <c r="U8" s="507"/>
      <c r="V8" s="238" t="str">
        <f>'三菜'!G24</f>
        <v>個</v>
      </c>
      <c r="W8" s="512"/>
      <c r="X8" s="508" t="str">
        <f>'三菜'!E33</f>
        <v>洋蔥(中丁)</v>
      </c>
      <c r="Y8" s="508"/>
      <c r="Z8" s="508"/>
      <c r="AA8" s="507">
        <f>'三菜'!F33</f>
        <v>6</v>
      </c>
      <c r="AB8" s="507"/>
      <c r="AC8" s="238" t="str">
        <f>'三菜'!G33</f>
        <v>Kg</v>
      </c>
      <c r="AD8" s="512"/>
      <c r="AE8" s="508" t="str">
        <f>'三菜'!E42</f>
        <v>白蘿蔔(中丁)</v>
      </c>
      <c r="AF8" s="508"/>
      <c r="AG8" s="508"/>
      <c r="AH8" s="507">
        <f>'三菜'!F42</f>
        <v>7</v>
      </c>
      <c r="AI8" s="507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7"/>
      <c r="B9" s="512"/>
      <c r="C9" s="524">
        <f>'三菜'!E7</f>
        <v>0</v>
      </c>
      <c r="D9" s="525"/>
      <c r="E9" s="526"/>
      <c r="F9" s="507">
        <f>'三菜'!F7</f>
        <v>0</v>
      </c>
      <c r="G9" s="507"/>
      <c r="H9" s="237">
        <f>'三菜'!G7</f>
        <v>0</v>
      </c>
      <c r="I9" s="512"/>
      <c r="J9" s="508" t="str">
        <f>'三菜'!E16</f>
        <v>青蔥(段)</v>
      </c>
      <c r="K9" s="508"/>
      <c r="L9" s="508"/>
      <c r="M9" s="507">
        <f>'三菜'!F16</f>
        <v>0.3</v>
      </c>
      <c r="N9" s="507"/>
      <c r="O9" s="238" t="str">
        <f>'三菜'!G16</f>
        <v>Kg</v>
      </c>
      <c r="P9" s="512"/>
      <c r="Q9" s="508" t="str">
        <f>'三菜'!E25</f>
        <v>高麗菜(絲)</v>
      </c>
      <c r="R9" s="508"/>
      <c r="S9" s="508"/>
      <c r="T9" s="507">
        <f>'三菜'!F25</f>
        <v>7</v>
      </c>
      <c r="U9" s="507"/>
      <c r="V9" s="238" t="str">
        <f>'三菜'!G25</f>
        <v>Kg</v>
      </c>
      <c r="W9" s="512"/>
      <c r="X9" s="508" t="str">
        <f>'三菜'!E34</f>
        <v>紅蘿蔔(片)</v>
      </c>
      <c r="Y9" s="508"/>
      <c r="Z9" s="508"/>
      <c r="AA9" s="507">
        <f>'三菜'!F34</f>
        <v>2</v>
      </c>
      <c r="AB9" s="507"/>
      <c r="AC9" s="238" t="str">
        <f>'三菜'!G34</f>
        <v>Kg</v>
      </c>
      <c r="AD9" s="512"/>
      <c r="AE9" s="508" t="str">
        <f>'三菜'!E43</f>
        <v>青蔥(珠)</v>
      </c>
      <c r="AF9" s="508"/>
      <c r="AG9" s="508"/>
      <c r="AH9" s="507">
        <f>'三菜'!F43</f>
        <v>0.3</v>
      </c>
      <c r="AI9" s="507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7"/>
      <c r="B10" s="512"/>
      <c r="C10" s="524">
        <f>'三菜'!E8</f>
        <v>0</v>
      </c>
      <c r="D10" s="525"/>
      <c r="E10" s="526"/>
      <c r="F10" s="507">
        <f>'三菜'!F8</f>
        <v>0</v>
      </c>
      <c r="G10" s="507"/>
      <c r="H10" s="237">
        <f>'三菜'!G8</f>
        <v>0</v>
      </c>
      <c r="I10" s="512"/>
      <c r="J10" s="508">
        <f>'三菜'!E17</f>
        <v>0</v>
      </c>
      <c r="K10" s="508"/>
      <c r="L10" s="508"/>
      <c r="M10" s="507">
        <f>'三菜'!F17</f>
        <v>0</v>
      </c>
      <c r="N10" s="507"/>
      <c r="O10" s="238">
        <f>'三菜'!G17</f>
        <v>0</v>
      </c>
      <c r="P10" s="512"/>
      <c r="Q10" s="508" t="str">
        <f>'三菜'!E26</f>
        <v>玉米(粒-CAS)</v>
      </c>
      <c r="R10" s="508"/>
      <c r="S10" s="508"/>
      <c r="T10" s="507">
        <f>'三菜'!F26</f>
        <v>3</v>
      </c>
      <c r="U10" s="507"/>
      <c r="V10" s="238" t="str">
        <f>'三菜'!G26</f>
        <v>Kg</v>
      </c>
      <c r="W10" s="512"/>
      <c r="X10" s="508" t="str">
        <f>'三菜'!E35</f>
        <v>木耳(切片)</v>
      </c>
      <c r="Y10" s="508"/>
      <c r="Z10" s="508"/>
      <c r="AA10" s="507">
        <f>'三菜'!F35</f>
        <v>1</v>
      </c>
      <c r="AB10" s="507"/>
      <c r="AC10" s="238" t="str">
        <f>'三菜'!G35</f>
        <v>Kg</v>
      </c>
      <c r="AD10" s="512"/>
      <c r="AE10" s="508">
        <f>'三菜'!E44</f>
        <v>0</v>
      </c>
      <c r="AF10" s="508"/>
      <c r="AG10" s="508"/>
      <c r="AH10" s="507">
        <f>'三菜'!F44</f>
        <v>0</v>
      </c>
      <c r="AI10" s="507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7"/>
      <c r="B11" s="512"/>
      <c r="C11" s="524">
        <f>'三菜'!E9</f>
        <v>0</v>
      </c>
      <c r="D11" s="525"/>
      <c r="E11" s="526"/>
      <c r="F11" s="507">
        <f>'三菜'!F9</f>
        <v>0</v>
      </c>
      <c r="G11" s="507"/>
      <c r="H11" s="237">
        <f>'三菜'!G9</f>
        <v>0</v>
      </c>
      <c r="I11" s="512"/>
      <c r="J11" s="508">
        <f>'三菜'!E18</f>
        <v>0</v>
      </c>
      <c r="K11" s="508"/>
      <c r="L11" s="508"/>
      <c r="M11" s="507">
        <f>'三菜'!F18</f>
        <v>0</v>
      </c>
      <c r="N11" s="507"/>
      <c r="O11" s="238">
        <f>'三菜'!G18</f>
        <v>0</v>
      </c>
      <c r="P11" s="512"/>
      <c r="Q11" s="508" t="str">
        <f>'三菜'!E27</f>
        <v>豬(絞肉-溫體)</v>
      </c>
      <c r="R11" s="508"/>
      <c r="S11" s="508"/>
      <c r="T11" s="507">
        <f>'三菜'!F27</f>
        <v>3</v>
      </c>
      <c r="U11" s="507"/>
      <c r="V11" s="238" t="str">
        <f>'三菜'!G27</f>
        <v>Kg</v>
      </c>
      <c r="W11" s="512"/>
      <c r="X11" s="508" t="str">
        <f>'三菜'!E36</f>
        <v>青蔥(段)</v>
      </c>
      <c r="Y11" s="508"/>
      <c r="Z11" s="508"/>
      <c r="AA11" s="507">
        <f>'三菜'!F36</f>
        <v>0.3</v>
      </c>
      <c r="AB11" s="507"/>
      <c r="AC11" s="238" t="str">
        <f>'三菜'!G36</f>
        <v>Kg</v>
      </c>
      <c r="AD11" s="512"/>
      <c r="AE11" s="508">
        <f>'三菜'!E45</f>
        <v>0</v>
      </c>
      <c r="AF11" s="508"/>
      <c r="AG11" s="508"/>
      <c r="AH11" s="507">
        <f>'三菜'!F45</f>
        <v>0</v>
      </c>
      <c r="AI11" s="507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7"/>
      <c r="B12" s="512"/>
      <c r="C12" s="524">
        <f>'三菜'!E10</f>
        <v>0</v>
      </c>
      <c r="D12" s="525"/>
      <c r="E12" s="526"/>
      <c r="F12" s="507">
        <f>'三菜'!F10</f>
        <v>0</v>
      </c>
      <c r="G12" s="507"/>
      <c r="H12" s="237">
        <f>'三菜'!G10</f>
        <v>0</v>
      </c>
      <c r="I12" s="512"/>
      <c r="J12" s="508">
        <f>'三菜'!E19</f>
        <v>0</v>
      </c>
      <c r="K12" s="508"/>
      <c r="L12" s="508"/>
      <c r="M12" s="507">
        <f>'三菜'!F19</f>
        <v>0</v>
      </c>
      <c r="N12" s="507"/>
      <c r="O12" s="238">
        <f>'三菜'!G19</f>
        <v>0</v>
      </c>
      <c r="P12" s="512"/>
      <c r="Q12" s="508" t="str">
        <f>'三菜'!E28</f>
        <v>洗選蛋(30粒)</v>
      </c>
      <c r="R12" s="508"/>
      <c r="S12" s="508"/>
      <c r="T12" s="507">
        <f>'三菜'!F28</f>
        <v>2</v>
      </c>
      <c r="U12" s="507"/>
      <c r="V12" s="238" t="str">
        <f>'三菜'!G28</f>
        <v>盤</v>
      </c>
      <c r="W12" s="512"/>
      <c r="X12" s="508">
        <f>'三菜'!E37</f>
        <v>0</v>
      </c>
      <c r="Y12" s="508"/>
      <c r="Z12" s="508"/>
      <c r="AA12" s="507">
        <f>'三菜'!F37</f>
        <v>0</v>
      </c>
      <c r="AB12" s="507"/>
      <c r="AC12" s="238">
        <f>'三菜'!G37</f>
        <v>0</v>
      </c>
      <c r="AD12" s="512"/>
      <c r="AE12" s="508">
        <f>'三菜'!E46</f>
        <v>0</v>
      </c>
      <c r="AF12" s="508"/>
      <c r="AG12" s="508"/>
      <c r="AH12" s="507">
        <f>'三菜'!F46</f>
        <v>0</v>
      </c>
      <c r="AI12" s="507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7"/>
      <c r="B13" s="512"/>
      <c r="C13" s="524">
        <f>'三菜'!E11</f>
        <v>0</v>
      </c>
      <c r="D13" s="525"/>
      <c r="E13" s="526"/>
      <c r="F13" s="507">
        <f>'三菜'!F11</f>
        <v>0</v>
      </c>
      <c r="G13" s="507"/>
      <c r="H13" s="237">
        <f>'三菜'!G11</f>
        <v>0</v>
      </c>
      <c r="I13" s="512"/>
      <c r="J13" s="508">
        <f>'三菜'!E20</f>
        <v>0</v>
      </c>
      <c r="K13" s="508"/>
      <c r="L13" s="508"/>
      <c r="M13" s="507">
        <f>'三菜'!F20</f>
        <v>0</v>
      </c>
      <c r="N13" s="507"/>
      <c r="O13" s="235">
        <f>'三菜'!G20</f>
        <v>0</v>
      </c>
      <c r="P13" s="512"/>
      <c r="Q13" s="508" t="str">
        <f>'三菜'!E29</f>
        <v>香菇(生鮮切絲)</v>
      </c>
      <c r="R13" s="508"/>
      <c r="S13" s="508"/>
      <c r="T13" s="507">
        <f>'三菜'!F29</f>
        <v>1</v>
      </c>
      <c r="U13" s="507"/>
      <c r="V13" s="238" t="str">
        <f>'三菜'!G29</f>
        <v>Kg</v>
      </c>
      <c r="W13" s="512"/>
      <c r="X13" s="508">
        <f>'三菜'!E38</f>
        <v>0</v>
      </c>
      <c r="Y13" s="508"/>
      <c r="Z13" s="508"/>
      <c r="AA13" s="507">
        <f>'三菜'!F38</f>
        <v>0</v>
      </c>
      <c r="AB13" s="507"/>
      <c r="AC13" s="238">
        <f>'三菜'!G38</f>
        <v>0</v>
      </c>
      <c r="AD13" s="512"/>
      <c r="AE13" s="508">
        <f>'三菜'!E47</f>
        <v>0</v>
      </c>
      <c r="AF13" s="508"/>
      <c r="AG13" s="508"/>
      <c r="AH13" s="507">
        <f>'三菜'!F47</f>
        <v>0</v>
      </c>
      <c r="AI13" s="507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8"/>
      <c r="B14" s="512"/>
      <c r="C14" s="524">
        <f>'三菜'!E12</f>
        <v>0</v>
      </c>
      <c r="D14" s="525"/>
      <c r="E14" s="526"/>
      <c r="F14" s="810">
        <f>'三菜'!F12</f>
        <v>0</v>
      </c>
      <c r="G14" s="810"/>
      <c r="H14" s="460">
        <f>'三菜'!G12</f>
        <v>0</v>
      </c>
      <c r="I14" s="512"/>
      <c r="J14" s="508">
        <f>'三菜'!E21</f>
        <v>0</v>
      </c>
      <c r="K14" s="508"/>
      <c r="L14" s="508"/>
      <c r="M14" s="810">
        <f>'三菜'!F21</f>
        <v>0</v>
      </c>
      <c r="N14" s="810"/>
      <c r="O14" s="461">
        <f>'三菜'!G21</f>
        <v>0</v>
      </c>
      <c r="P14" s="512"/>
      <c r="Q14" s="508" t="str">
        <f>'三菜'!E30</f>
        <v>青蔥(珠)</v>
      </c>
      <c r="R14" s="508"/>
      <c r="S14" s="508"/>
      <c r="T14" s="810">
        <f>'三菜'!F30</f>
        <v>0.2</v>
      </c>
      <c r="U14" s="810"/>
      <c r="V14" s="461" t="str">
        <f>'三菜'!G30</f>
        <v>Kg</v>
      </c>
      <c r="W14" s="512"/>
      <c r="X14" s="508">
        <f>'三菜'!E39</f>
        <v>0</v>
      </c>
      <c r="Y14" s="508"/>
      <c r="Z14" s="508"/>
      <c r="AA14" s="810">
        <f>'三菜'!F39</f>
        <v>0</v>
      </c>
      <c r="AB14" s="810"/>
      <c r="AC14" s="461">
        <f>'三菜'!G39</f>
        <v>0</v>
      </c>
      <c r="AD14" s="512"/>
      <c r="AE14" s="508">
        <f>'三菜'!E48</f>
        <v>0</v>
      </c>
      <c r="AF14" s="508"/>
      <c r="AG14" s="508"/>
      <c r="AH14" s="810">
        <f>'三菜'!F48</f>
        <v>0</v>
      </c>
      <c r="AI14" s="810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7" t="s">
        <v>30</v>
      </c>
      <c r="B15" s="512" t="str">
        <f>'三菜'!H4</f>
        <v>高麗什錦</v>
      </c>
      <c r="C15" s="508" t="str">
        <f>'三菜'!H5</f>
        <v>高麗菜(片)</v>
      </c>
      <c r="D15" s="508"/>
      <c r="E15" s="508"/>
      <c r="F15" s="810">
        <f>'三菜'!I5</f>
        <v>16</v>
      </c>
      <c r="G15" s="810"/>
      <c r="H15" s="457" t="str">
        <f>'三菜'!J5</f>
        <v>Kg</v>
      </c>
      <c r="I15" s="512" t="str">
        <f>'三菜'!H13</f>
        <v>五彩魷魚圈</v>
      </c>
      <c r="J15" s="508" t="str">
        <f>'三菜'!H14</f>
        <v>洋蔥(片)</v>
      </c>
      <c r="K15" s="508"/>
      <c r="L15" s="508"/>
      <c r="M15" s="810">
        <f>'三菜'!I14</f>
        <v>7</v>
      </c>
      <c r="N15" s="810"/>
      <c r="O15" s="457" t="str">
        <f>'三菜'!J14</f>
        <v>Kg</v>
      </c>
      <c r="P15" s="512" t="str">
        <f>'三菜'!H22</f>
        <v>綜合滷味</v>
      </c>
      <c r="Q15" s="508" t="str">
        <f>'三菜'!H23</f>
        <v>白蘿蔔(中丁)</v>
      </c>
      <c r="R15" s="508"/>
      <c r="S15" s="508"/>
      <c r="T15" s="810">
        <f>'三菜'!I23</f>
        <v>4</v>
      </c>
      <c r="U15" s="810"/>
      <c r="V15" s="457" t="str">
        <f>'三菜'!J23</f>
        <v>Kg</v>
      </c>
      <c r="W15" s="512" t="str">
        <f>'三菜'!H31</f>
        <v>辣炒海帶根</v>
      </c>
      <c r="X15" s="508" t="str">
        <f>'三菜'!H32</f>
        <v>海帶(根)</v>
      </c>
      <c r="Y15" s="508"/>
      <c r="Z15" s="508"/>
      <c r="AA15" s="810">
        <f>'三菜'!I32</f>
        <v>12</v>
      </c>
      <c r="AB15" s="810"/>
      <c r="AC15" s="457" t="str">
        <f>'三菜'!J32</f>
        <v>Kg</v>
      </c>
      <c r="AD15" s="512" t="str">
        <f>'三菜'!H40</f>
        <v>番茄蛋豆腐</v>
      </c>
      <c r="AE15" s="508" t="str">
        <f>'三菜'!H41</f>
        <v>番茄(切丁)</v>
      </c>
      <c r="AF15" s="508"/>
      <c r="AG15" s="508"/>
      <c r="AH15" s="810">
        <f>'三菜'!I41</f>
        <v>10</v>
      </c>
      <c r="AI15" s="810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7"/>
      <c r="B16" s="512"/>
      <c r="C16" s="508" t="str">
        <f>'三菜'!H6</f>
        <v>培根(切)</v>
      </c>
      <c r="D16" s="508"/>
      <c r="E16" s="508"/>
      <c r="F16" s="507">
        <f>'三菜'!I6</f>
        <v>2</v>
      </c>
      <c r="G16" s="507"/>
      <c r="H16" s="238" t="str">
        <f>'三菜'!J6</f>
        <v>Kg</v>
      </c>
      <c r="I16" s="512"/>
      <c r="J16" s="532" t="str">
        <f>'三菜'!H15</f>
        <v>白魷魚圈</v>
      </c>
      <c r="K16" s="532"/>
      <c r="L16" s="532"/>
      <c r="M16" s="507">
        <f>'三菜'!I15</f>
        <v>3</v>
      </c>
      <c r="N16" s="507"/>
      <c r="O16" s="238" t="str">
        <f>'三菜'!J15</f>
        <v>Kg</v>
      </c>
      <c r="P16" s="512"/>
      <c r="Q16" s="532" t="str">
        <f>'三菜'!H24</f>
        <v>杏鮑菇(中丁)</v>
      </c>
      <c r="R16" s="532"/>
      <c r="S16" s="532"/>
      <c r="T16" s="507">
        <f>'三菜'!I24</f>
        <v>3</v>
      </c>
      <c r="U16" s="507"/>
      <c r="V16" s="238" t="str">
        <f>'三菜'!J24</f>
        <v>Kg</v>
      </c>
      <c r="W16" s="512"/>
      <c r="X16" s="532" t="str">
        <f>'三菜'!H33</f>
        <v>豬肉(絲)</v>
      </c>
      <c r="Y16" s="532"/>
      <c r="Z16" s="532"/>
      <c r="AA16" s="507">
        <f>'三菜'!I33</f>
        <v>3</v>
      </c>
      <c r="AB16" s="507"/>
      <c r="AC16" s="238" t="str">
        <f>'三菜'!J33</f>
        <v>Kg</v>
      </c>
      <c r="AD16" s="512"/>
      <c r="AE16" s="532" t="str">
        <f>'三菜'!H42</f>
        <v>洗選蛋(30粒)</v>
      </c>
      <c r="AF16" s="532"/>
      <c r="AG16" s="532"/>
      <c r="AH16" s="507">
        <f>'三菜'!I42</f>
        <v>3</v>
      </c>
      <c r="AI16" s="507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7"/>
      <c r="B17" s="512"/>
      <c r="C17" s="508" t="str">
        <f>'三菜'!H7</f>
        <v>紅蘿蔔(片)</v>
      </c>
      <c r="D17" s="508"/>
      <c r="E17" s="508"/>
      <c r="F17" s="507">
        <f>'三菜'!I7</f>
        <v>1</v>
      </c>
      <c r="G17" s="507"/>
      <c r="H17" s="238" t="str">
        <f>'三菜'!J7</f>
        <v>Kg</v>
      </c>
      <c r="I17" s="512"/>
      <c r="J17" s="532" t="str">
        <f>'三菜'!H16</f>
        <v>青椒(片)</v>
      </c>
      <c r="K17" s="532"/>
      <c r="L17" s="532"/>
      <c r="M17" s="507">
        <f>'三菜'!I16</f>
        <v>3</v>
      </c>
      <c r="N17" s="507"/>
      <c r="O17" s="238" t="str">
        <f>'三菜'!J16</f>
        <v>Kg</v>
      </c>
      <c r="P17" s="512"/>
      <c r="Q17" s="532" t="str">
        <f>'三菜'!H25</f>
        <v>黑輪(切片)</v>
      </c>
      <c r="R17" s="532"/>
      <c r="S17" s="532"/>
      <c r="T17" s="507">
        <f>'三菜'!I25</f>
        <v>3</v>
      </c>
      <c r="U17" s="507"/>
      <c r="V17" s="238" t="str">
        <f>'三菜'!J25</f>
        <v>Kg</v>
      </c>
      <c r="W17" s="512"/>
      <c r="X17" s="532" t="str">
        <f>'三菜'!H34</f>
        <v>青蔥(段)</v>
      </c>
      <c r="Y17" s="532"/>
      <c r="Z17" s="532"/>
      <c r="AA17" s="507">
        <f>'三菜'!I34</f>
        <v>0.2</v>
      </c>
      <c r="AB17" s="507"/>
      <c r="AC17" s="238" t="str">
        <f>'三菜'!J34</f>
        <v>Kg</v>
      </c>
      <c r="AD17" s="512"/>
      <c r="AE17" s="532" t="str">
        <f>'三菜'!H43</f>
        <v>豆腐(盤-4.5K/非)</v>
      </c>
      <c r="AF17" s="532"/>
      <c r="AG17" s="532"/>
      <c r="AH17" s="507">
        <f>'三菜'!I43</f>
        <v>1</v>
      </c>
      <c r="AI17" s="507"/>
      <c r="AJ17" s="239" t="str">
        <f>'三菜'!J43</f>
        <v>板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7"/>
      <c r="B18" s="512"/>
      <c r="C18" s="508" t="str">
        <f>'三菜'!H8</f>
        <v>蒜(切碎)</v>
      </c>
      <c r="D18" s="508"/>
      <c r="E18" s="508"/>
      <c r="F18" s="507">
        <f>'三菜'!I8</f>
        <v>0.2</v>
      </c>
      <c r="G18" s="507"/>
      <c r="H18" s="238" t="str">
        <f>'三菜'!J8</f>
        <v>Kg</v>
      </c>
      <c r="I18" s="512"/>
      <c r="J18" s="532" t="str">
        <f>'三菜'!H17</f>
        <v>彩椒(片)</v>
      </c>
      <c r="K18" s="532"/>
      <c r="L18" s="532"/>
      <c r="M18" s="507">
        <f>'三菜'!I17</f>
        <v>3</v>
      </c>
      <c r="N18" s="507"/>
      <c r="O18" s="238" t="str">
        <f>'三菜'!J17</f>
        <v>Kg</v>
      </c>
      <c r="P18" s="512"/>
      <c r="Q18" s="532" t="str">
        <f>'三菜'!H26</f>
        <v>豬肉(丁/五花)</v>
      </c>
      <c r="R18" s="532"/>
      <c r="S18" s="532"/>
      <c r="T18" s="507">
        <f>'三菜'!I26</f>
        <v>3</v>
      </c>
      <c r="U18" s="507"/>
      <c r="V18" s="238" t="str">
        <f>'三菜'!J26</f>
        <v>Kg</v>
      </c>
      <c r="W18" s="512"/>
      <c r="X18" s="532" t="str">
        <f>'三菜'!H35</f>
        <v>辣椒</v>
      </c>
      <c r="Y18" s="532"/>
      <c r="Z18" s="532"/>
      <c r="AA18" s="507">
        <f>'三菜'!I35</f>
        <v>0.1</v>
      </c>
      <c r="AB18" s="507"/>
      <c r="AC18" s="238" t="str">
        <f>'三菜'!J35</f>
        <v>Kg</v>
      </c>
      <c r="AD18" s="512"/>
      <c r="AE18" s="532" t="str">
        <f>'三菜'!H44</f>
        <v>青蔥(段)</v>
      </c>
      <c r="AF18" s="532"/>
      <c r="AG18" s="532"/>
      <c r="AH18" s="507">
        <f>'三菜'!I44</f>
        <v>0.2</v>
      </c>
      <c r="AI18" s="507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7"/>
      <c r="B19" s="512"/>
      <c r="C19" s="508">
        <f>'三菜'!H9</f>
        <v>0</v>
      </c>
      <c r="D19" s="508"/>
      <c r="E19" s="508"/>
      <c r="F19" s="507">
        <f>'三菜'!I9</f>
        <v>0</v>
      </c>
      <c r="G19" s="507"/>
      <c r="H19" s="238">
        <f>'三菜'!J9</f>
        <v>0</v>
      </c>
      <c r="I19" s="512"/>
      <c r="J19" s="532" t="str">
        <f>'三菜'!H18</f>
        <v>木耳(切片)</v>
      </c>
      <c r="K19" s="532"/>
      <c r="L19" s="532"/>
      <c r="M19" s="507">
        <f>'三菜'!I18</f>
        <v>1</v>
      </c>
      <c r="N19" s="507"/>
      <c r="O19" s="238" t="str">
        <f>'三菜'!J18</f>
        <v>Kg</v>
      </c>
      <c r="P19" s="512"/>
      <c r="Q19" s="532" t="str">
        <f>'三菜'!H27</f>
        <v>紅蘿蔔(中丁)</v>
      </c>
      <c r="R19" s="532"/>
      <c r="S19" s="532"/>
      <c r="T19" s="507">
        <f>'三菜'!I27</f>
        <v>2</v>
      </c>
      <c r="U19" s="507"/>
      <c r="V19" s="238" t="str">
        <f>'三菜'!J27</f>
        <v>Kg</v>
      </c>
      <c r="W19" s="512"/>
      <c r="X19" s="532">
        <f>'三菜'!H36</f>
        <v>0</v>
      </c>
      <c r="Y19" s="532"/>
      <c r="Z19" s="532"/>
      <c r="AA19" s="507">
        <f>'三菜'!I36</f>
        <v>0</v>
      </c>
      <c r="AB19" s="507"/>
      <c r="AC19" s="238">
        <f>'三菜'!J36</f>
        <v>0</v>
      </c>
      <c r="AD19" s="512"/>
      <c r="AE19" s="532">
        <f>'三菜'!H45</f>
        <v>0</v>
      </c>
      <c r="AF19" s="532"/>
      <c r="AG19" s="532"/>
      <c r="AH19" s="507">
        <f>'三菜'!I45</f>
        <v>0</v>
      </c>
      <c r="AI19" s="507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7"/>
      <c r="B20" s="512"/>
      <c r="C20" s="508">
        <f>'三菜'!H10</f>
        <v>0</v>
      </c>
      <c r="D20" s="508"/>
      <c r="E20" s="508"/>
      <c r="F20" s="507">
        <f>'三菜'!I10</f>
        <v>0</v>
      </c>
      <c r="G20" s="507"/>
      <c r="H20" s="238">
        <f>'三菜'!J10</f>
        <v>0</v>
      </c>
      <c r="I20" s="512"/>
      <c r="J20" s="532" t="str">
        <f>'三菜'!H19</f>
        <v>蒜(切碎)</v>
      </c>
      <c r="K20" s="532"/>
      <c r="L20" s="532"/>
      <c r="M20" s="507">
        <f>'三菜'!I19</f>
        <v>0.3</v>
      </c>
      <c r="N20" s="507"/>
      <c r="O20" s="238" t="str">
        <f>'三菜'!J19</f>
        <v>Kg</v>
      </c>
      <c r="P20" s="512"/>
      <c r="Q20" s="532">
        <f>'三菜'!H28</f>
        <v>0</v>
      </c>
      <c r="R20" s="532"/>
      <c r="S20" s="532"/>
      <c r="T20" s="507">
        <f>'三菜'!I28</f>
        <v>0</v>
      </c>
      <c r="U20" s="507"/>
      <c r="V20" s="238">
        <f>'三菜'!J28</f>
        <v>0</v>
      </c>
      <c r="W20" s="512"/>
      <c r="X20" s="532">
        <f>'三菜'!H37</f>
        <v>0</v>
      </c>
      <c r="Y20" s="532"/>
      <c r="Z20" s="532"/>
      <c r="AA20" s="507">
        <f>'三菜'!I37</f>
        <v>0</v>
      </c>
      <c r="AB20" s="507"/>
      <c r="AC20" s="238">
        <f>'三菜'!J37</f>
        <v>0</v>
      </c>
      <c r="AD20" s="512"/>
      <c r="AE20" s="532">
        <f>'三菜'!H46</f>
        <v>0</v>
      </c>
      <c r="AF20" s="532"/>
      <c r="AG20" s="532"/>
      <c r="AH20" s="507">
        <f>'三菜'!I46</f>
        <v>0</v>
      </c>
      <c r="AI20" s="507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7"/>
      <c r="B21" s="512"/>
      <c r="C21" s="508">
        <f>'三菜'!H11</f>
        <v>0</v>
      </c>
      <c r="D21" s="508"/>
      <c r="E21" s="508"/>
      <c r="F21" s="507">
        <f>'三菜'!I11</f>
        <v>0</v>
      </c>
      <c r="G21" s="507"/>
      <c r="H21" s="238">
        <f>'三菜'!J11</f>
        <v>0</v>
      </c>
      <c r="I21" s="512"/>
      <c r="J21" s="532">
        <f>'三菜'!H20</f>
        <v>0</v>
      </c>
      <c r="K21" s="532"/>
      <c r="L21" s="532"/>
      <c r="M21" s="507">
        <f>'三菜'!I20</f>
        <v>0</v>
      </c>
      <c r="N21" s="507"/>
      <c r="O21" s="238">
        <f>'三菜'!J20</f>
        <v>0</v>
      </c>
      <c r="P21" s="512"/>
      <c r="Q21" s="532">
        <f>'三菜'!H29</f>
        <v>0</v>
      </c>
      <c r="R21" s="532"/>
      <c r="S21" s="532"/>
      <c r="T21" s="507">
        <f>'三菜'!I29</f>
        <v>0</v>
      </c>
      <c r="U21" s="507"/>
      <c r="V21" s="238">
        <f>'三菜'!J29</f>
        <v>0</v>
      </c>
      <c r="W21" s="512"/>
      <c r="X21" s="532">
        <f>'三菜'!H38</f>
        <v>0</v>
      </c>
      <c r="Y21" s="532"/>
      <c r="Z21" s="532"/>
      <c r="AA21" s="507">
        <f>'三菜'!I38</f>
        <v>0</v>
      </c>
      <c r="AB21" s="507"/>
      <c r="AC21" s="238">
        <f>'三菜'!J38</f>
        <v>0</v>
      </c>
      <c r="AD21" s="512"/>
      <c r="AE21" s="532">
        <f>'三菜'!H47</f>
        <v>0</v>
      </c>
      <c r="AF21" s="532"/>
      <c r="AG21" s="532"/>
      <c r="AH21" s="507">
        <f>'三菜'!I47</f>
        <v>0</v>
      </c>
      <c r="AI21" s="507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8"/>
      <c r="B22" s="512"/>
      <c r="C22" s="508">
        <f>'三菜'!H12</f>
        <v>0</v>
      </c>
      <c r="D22" s="508"/>
      <c r="E22" s="508"/>
      <c r="F22" s="810">
        <f>'三菜'!I12</f>
        <v>0</v>
      </c>
      <c r="G22" s="810"/>
      <c r="H22" s="461">
        <f>'三菜'!J12</f>
        <v>0</v>
      </c>
      <c r="I22" s="512"/>
      <c r="J22" s="508">
        <f>'三菜'!H21</f>
        <v>0</v>
      </c>
      <c r="K22" s="508"/>
      <c r="L22" s="508"/>
      <c r="M22" s="810">
        <f>'三菜'!I21</f>
        <v>0</v>
      </c>
      <c r="N22" s="810"/>
      <c r="O22" s="461">
        <f>'三菜'!J21</f>
        <v>0</v>
      </c>
      <c r="P22" s="512"/>
      <c r="Q22" s="508">
        <f>'三菜'!H30</f>
        <v>0</v>
      </c>
      <c r="R22" s="508"/>
      <c r="S22" s="508"/>
      <c r="T22" s="810">
        <f>'三菜'!I30</f>
        <v>0</v>
      </c>
      <c r="U22" s="810"/>
      <c r="V22" s="461">
        <f>'三菜'!J30</f>
        <v>0</v>
      </c>
      <c r="W22" s="512"/>
      <c r="X22" s="508">
        <f>'三菜'!H39</f>
        <v>0</v>
      </c>
      <c r="Y22" s="508"/>
      <c r="Z22" s="508"/>
      <c r="AA22" s="810">
        <f>'三菜'!I39</f>
        <v>0</v>
      </c>
      <c r="AB22" s="810"/>
      <c r="AC22" s="461">
        <f>'三菜'!J39</f>
        <v>0</v>
      </c>
      <c r="AD22" s="512"/>
      <c r="AE22" s="508">
        <f>'三菜'!H48</f>
        <v>0</v>
      </c>
      <c r="AF22" s="508"/>
      <c r="AG22" s="508"/>
      <c r="AH22" s="810">
        <f>'三菜'!I48</f>
        <v>0</v>
      </c>
      <c r="AI22" s="810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7" t="s">
        <v>31</v>
      </c>
      <c r="B23" s="512" t="str">
        <f>TRIM('三菜'!K4)</f>
        <v>蒜炒油菜</v>
      </c>
      <c r="C23" s="508" t="str">
        <f>'三菜'!K5</f>
        <v>油菜(切段)</v>
      </c>
      <c r="D23" s="508"/>
      <c r="E23" s="508"/>
      <c r="F23" s="810">
        <f>'三菜'!L5</f>
        <v>17</v>
      </c>
      <c r="G23" s="810"/>
      <c r="H23" s="457" t="str">
        <f>'三菜'!M5</f>
        <v>Kg</v>
      </c>
      <c r="I23" s="512" t="str">
        <f>TRIM('三菜'!K13)</f>
        <v>蒜香菠菜</v>
      </c>
      <c r="J23" s="508" t="str">
        <f>'三菜'!K14</f>
        <v>菠菜(切段)</v>
      </c>
      <c r="K23" s="508"/>
      <c r="L23" s="508"/>
      <c r="M23" s="810">
        <f>'三菜'!L14</f>
        <v>17</v>
      </c>
      <c r="N23" s="810"/>
      <c r="O23" s="457" t="str">
        <f>'三菜'!M14</f>
        <v>Kg</v>
      </c>
      <c r="P23" s="512">
        <f>TRIM('三菜'!K22)</f>
      </c>
      <c r="Q23" s="508">
        <f>'三菜'!K23</f>
        <v>0</v>
      </c>
      <c r="R23" s="508"/>
      <c r="S23" s="508"/>
      <c r="T23" s="810">
        <f>'三菜'!L23</f>
        <v>0</v>
      </c>
      <c r="U23" s="810"/>
      <c r="V23" s="457">
        <f>'三菜'!M23</f>
        <v>0</v>
      </c>
      <c r="W23" s="512" t="str">
        <f>TRIM('三菜'!K31)</f>
        <v>蒜香白菜</v>
      </c>
      <c r="X23" s="508" t="str">
        <f>'三菜'!K32</f>
        <v>大白菜(切片)</v>
      </c>
      <c r="Y23" s="508"/>
      <c r="Z23" s="508"/>
      <c r="AA23" s="810">
        <f>'三菜'!L32</f>
        <v>17</v>
      </c>
      <c r="AB23" s="810"/>
      <c r="AC23" s="457" t="str">
        <f>'三菜'!M32</f>
        <v>Kg</v>
      </c>
      <c r="AD23" s="512" t="str">
        <f>TRIM('三菜'!K40)</f>
        <v>炒青江菜</v>
      </c>
      <c r="AE23" s="508" t="str">
        <f>'三菜'!K41</f>
        <v>青江菜(切段)</v>
      </c>
      <c r="AF23" s="508"/>
      <c r="AG23" s="508"/>
      <c r="AH23" s="810">
        <f>'三菜'!L41</f>
        <v>17</v>
      </c>
      <c r="AI23" s="810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7"/>
      <c r="B24" s="512"/>
      <c r="C24" s="508" t="str">
        <f>'三菜'!K6</f>
        <v>蒜(切碎)</v>
      </c>
      <c r="D24" s="508"/>
      <c r="E24" s="508"/>
      <c r="F24" s="507">
        <f>'三菜'!L6</f>
        <v>0.3</v>
      </c>
      <c r="G24" s="507"/>
      <c r="H24" s="238" t="str">
        <f>'三菜'!M6</f>
        <v>Kg</v>
      </c>
      <c r="I24" s="512"/>
      <c r="J24" s="508" t="str">
        <f>'三菜'!K15</f>
        <v>蒜(切碎)</v>
      </c>
      <c r="K24" s="508"/>
      <c r="L24" s="508"/>
      <c r="M24" s="507">
        <f>'三菜'!L15</f>
        <v>0.3</v>
      </c>
      <c r="N24" s="507"/>
      <c r="O24" s="238" t="str">
        <f>'三菜'!M15</f>
        <v>Kg</v>
      </c>
      <c r="P24" s="512"/>
      <c r="Q24" s="508">
        <f>'三菜'!K24</f>
        <v>0</v>
      </c>
      <c r="R24" s="508"/>
      <c r="S24" s="508"/>
      <c r="T24" s="507">
        <f>'三菜'!L24</f>
        <v>0</v>
      </c>
      <c r="U24" s="507"/>
      <c r="V24" s="238">
        <f>'三菜'!M24</f>
        <v>0</v>
      </c>
      <c r="W24" s="512"/>
      <c r="X24" s="508" t="str">
        <f>'三菜'!K33</f>
        <v>木耳(絲濕)</v>
      </c>
      <c r="Y24" s="508"/>
      <c r="Z24" s="508"/>
      <c r="AA24" s="507">
        <f>'三菜'!L33</f>
        <v>1</v>
      </c>
      <c r="AB24" s="507"/>
      <c r="AC24" s="238" t="str">
        <f>'三菜'!M33</f>
        <v>Kg</v>
      </c>
      <c r="AD24" s="512"/>
      <c r="AE24" s="508" t="str">
        <f>'三菜'!K42</f>
        <v>蒜(切碎)</v>
      </c>
      <c r="AF24" s="508"/>
      <c r="AG24" s="508"/>
      <c r="AH24" s="507">
        <f>'三菜'!L42</f>
        <v>0.3</v>
      </c>
      <c r="AI24" s="507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7"/>
      <c r="B25" s="512"/>
      <c r="C25" s="508">
        <f>'三菜'!K7</f>
        <v>0</v>
      </c>
      <c r="D25" s="508"/>
      <c r="E25" s="508"/>
      <c r="F25" s="507">
        <f>'三菜'!L7</f>
        <v>0</v>
      </c>
      <c r="G25" s="507"/>
      <c r="H25" s="238">
        <f>'三菜'!M7</f>
        <v>0</v>
      </c>
      <c r="I25" s="512"/>
      <c r="J25" s="508">
        <f>'三菜'!K16</f>
        <v>0</v>
      </c>
      <c r="K25" s="508"/>
      <c r="L25" s="508"/>
      <c r="M25" s="507">
        <f>'三菜'!L16</f>
        <v>0</v>
      </c>
      <c r="N25" s="507"/>
      <c r="O25" s="238">
        <f>'三菜'!M16</f>
        <v>0</v>
      </c>
      <c r="P25" s="512"/>
      <c r="Q25" s="508">
        <f>'三菜'!K25</f>
        <v>0</v>
      </c>
      <c r="R25" s="508"/>
      <c r="S25" s="508"/>
      <c r="T25" s="507">
        <f>'三菜'!L25</f>
        <v>0</v>
      </c>
      <c r="U25" s="507"/>
      <c r="V25" s="238">
        <f>'三菜'!M25</f>
        <v>0</v>
      </c>
      <c r="W25" s="512"/>
      <c r="X25" s="508" t="str">
        <f>'三菜'!K34</f>
        <v>紅蘿蔔(片)</v>
      </c>
      <c r="Y25" s="508"/>
      <c r="Z25" s="508"/>
      <c r="AA25" s="507">
        <f>'三菜'!L34</f>
        <v>1</v>
      </c>
      <c r="AB25" s="507"/>
      <c r="AC25" s="238" t="str">
        <f>'三菜'!M34</f>
        <v>Kg</v>
      </c>
      <c r="AD25" s="512"/>
      <c r="AE25" s="508">
        <f>'三菜'!K43</f>
        <v>0</v>
      </c>
      <c r="AF25" s="508"/>
      <c r="AG25" s="508"/>
      <c r="AH25" s="507">
        <f>'三菜'!L43</f>
        <v>0</v>
      </c>
      <c r="AI25" s="507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7"/>
      <c r="B26" s="512"/>
      <c r="C26" s="508">
        <f>'三菜'!K8</f>
        <v>0</v>
      </c>
      <c r="D26" s="508"/>
      <c r="E26" s="508"/>
      <c r="F26" s="507">
        <f>'三菜'!L8</f>
        <v>0</v>
      </c>
      <c r="G26" s="507"/>
      <c r="H26" s="238">
        <f>'三菜'!M8</f>
        <v>0</v>
      </c>
      <c r="I26" s="512"/>
      <c r="J26" s="508">
        <f>'三菜'!K17</f>
        <v>0</v>
      </c>
      <c r="K26" s="508"/>
      <c r="L26" s="508"/>
      <c r="M26" s="507">
        <f>'三菜'!L17</f>
        <v>0</v>
      </c>
      <c r="N26" s="507"/>
      <c r="O26" s="238">
        <f>'三菜'!M17</f>
        <v>0</v>
      </c>
      <c r="P26" s="512"/>
      <c r="Q26" s="508">
        <f>'三菜'!K26</f>
        <v>0</v>
      </c>
      <c r="R26" s="508"/>
      <c r="S26" s="508"/>
      <c r="T26" s="507">
        <f>'三菜'!L26</f>
        <v>0</v>
      </c>
      <c r="U26" s="507"/>
      <c r="V26" s="238">
        <f>'三菜'!M26</f>
        <v>0</v>
      </c>
      <c r="W26" s="512"/>
      <c r="X26" s="508" t="str">
        <f>'三菜'!K35</f>
        <v>蒜(切碎)</v>
      </c>
      <c r="Y26" s="508"/>
      <c r="Z26" s="508"/>
      <c r="AA26" s="507">
        <f>'三菜'!L35</f>
        <v>0.3</v>
      </c>
      <c r="AB26" s="507"/>
      <c r="AC26" s="238" t="str">
        <f>'三菜'!M35</f>
        <v>Kg</v>
      </c>
      <c r="AD26" s="512"/>
      <c r="AE26" s="508">
        <f>'三菜'!K44</f>
        <v>0</v>
      </c>
      <c r="AF26" s="508"/>
      <c r="AG26" s="508"/>
      <c r="AH26" s="507">
        <f>'三菜'!L44</f>
        <v>0</v>
      </c>
      <c r="AI26" s="507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7"/>
      <c r="B27" s="512"/>
      <c r="C27" s="508">
        <f>'三菜'!K9</f>
        <v>0</v>
      </c>
      <c r="D27" s="508"/>
      <c r="E27" s="508"/>
      <c r="F27" s="507">
        <f>'三菜'!L9</f>
        <v>0</v>
      </c>
      <c r="G27" s="507"/>
      <c r="H27" s="238">
        <f>'三菜'!M9</f>
        <v>0</v>
      </c>
      <c r="I27" s="512"/>
      <c r="J27" s="508">
        <f>'三菜'!K18</f>
        <v>0</v>
      </c>
      <c r="K27" s="508"/>
      <c r="L27" s="508"/>
      <c r="M27" s="507">
        <f>'三菜'!L18</f>
        <v>0</v>
      </c>
      <c r="N27" s="507"/>
      <c r="O27" s="238">
        <f>'三菜'!M18</f>
        <v>0</v>
      </c>
      <c r="P27" s="512"/>
      <c r="Q27" s="508">
        <f>'三菜'!K27</f>
        <v>0</v>
      </c>
      <c r="R27" s="508"/>
      <c r="S27" s="508"/>
      <c r="T27" s="507">
        <f>'三菜'!L27</f>
        <v>0</v>
      </c>
      <c r="U27" s="507"/>
      <c r="V27" s="238">
        <f>'三菜'!M27</f>
        <v>0</v>
      </c>
      <c r="W27" s="512"/>
      <c r="X27" s="508">
        <f>'三菜'!K36</f>
        <v>0</v>
      </c>
      <c r="Y27" s="508"/>
      <c r="Z27" s="508"/>
      <c r="AA27" s="507">
        <f>'三菜'!L36</f>
        <v>0</v>
      </c>
      <c r="AB27" s="507"/>
      <c r="AC27" s="238">
        <f>'三菜'!M36</f>
        <v>0</v>
      </c>
      <c r="AD27" s="512"/>
      <c r="AE27" s="508">
        <f>'三菜'!K45</f>
        <v>0</v>
      </c>
      <c r="AF27" s="508"/>
      <c r="AG27" s="508"/>
      <c r="AH27" s="507">
        <f>'三菜'!L45</f>
        <v>0</v>
      </c>
      <c r="AI27" s="507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7"/>
      <c r="B28" s="512"/>
      <c r="C28" s="508">
        <f>'三菜'!K10</f>
        <v>0</v>
      </c>
      <c r="D28" s="508"/>
      <c r="E28" s="508"/>
      <c r="F28" s="507">
        <f>'三菜'!L10</f>
        <v>0</v>
      </c>
      <c r="G28" s="507"/>
      <c r="H28" s="238">
        <f>'三菜'!M10</f>
        <v>0</v>
      </c>
      <c r="I28" s="512"/>
      <c r="J28" s="508">
        <f>'三菜'!K19</f>
        <v>0</v>
      </c>
      <c r="K28" s="508"/>
      <c r="L28" s="508"/>
      <c r="M28" s="507">
        <f>'三菜'!L19</f>
        <v>0</v>
      </c>
      <c r="N28" s="507"/>
      <c r="O28" s="238">
        <f>'三菜'!M19</f>
        <v>0</v>
      </c>
      <c r="P28" s="512"/>
      <c r="Q28" s="508">
        <f>'三菜'!K28</f>
        <v>0</v>
      </c>
      <c r="R28" s="508"/>
      <c r="S28" s="508"/>
      <c r="T28" s="507">
        <f>'三菜'!L28</f>
        <v>0</v>
      </c>
      <c r="U28" s="507"/>
      <c r="V28" s="238">
        <f>'三菜'!M28</f>
        <v>0</v>
      </c>
      <c r="W28" s="512"/>
      <c r="X28" s="508">
        <f>'三菜'!K37</f>
        <v>0</v>
      </c>
      <c r="Y28" s="508"/>
      <c r="Z28" s="508"/>
      <c r="AA28" s="507">
        <f>'三菜'!L37</f>
        <v>0</v>
      </c>
      <c r="AB28" s="507"/>
      <c r="AC28" s="238">
        <f>'三菜'!M37</f>
        <v>0</v>
      </c>
      <c r="AD28" s="512"/>
      <c r="AE28" s="508">
        <f>'三菜'!K46</f>
        <v>0</v>
      </c>
      <c r="AF28" s="508"/>
      <c r="AG28" s="508"/>
      <c r="AH28" s="507">
        <f>'三菜'!L46</f>
        <v>0</v>
      </c>
      <c r="AI28" s="507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7"/>
      <c r="B29" s="512"/>
      <c r="C29" s="508">
        <f>'三菜'!K11</f>
        <v>0</v>
      </c>
      <c r="D29" s="508"/>
      <c r="E29" s="508"/>
      <c r="F29" s="507">
        <f>'三菜'!L11</f>
        <v>0</v>
      </c>
      <c r="G29" s="507"/>
      <c r="H29" s="238">
        <f>'三菜'!M11</f>
        <v>0</v>
      </c>
      <c r="I29" s="512"/>
      <c r="J29" s="508">
        <f>'三菜'!K20</f>
        <v>0</v>
      </c>
      <c r="K29" s="508"/>
      <c r="L29" s="508"/>
      <c r="M29" s="507">
        <f>'三菜'!L20</f>
        <v>0</v>
      </c>
      <c r="N29" s="507"/>
      <c r="O29" s="238">
        <f>'三菜'!M20</f>
        <v>0</v>
      </c>
      <c r="P29" s="512"/>
      <c r="Q29" s="508">
        <f>'三菜'!K29</f>
        <v>0</v>
      </c>
      <c r="R29" s="508"/>
      <c r="S29" s="508"/>
      <c r="T29" s="507">
        <f>'三菜'!L29</f>
        <v>0</v>
      </c>
      <c r="U29" s="507"/>
      <c r="V29" s="238">
        <f>'三菜'!M29</f>
        <v>0</v>
      </c>
      <c r="W29" s="512"/>
      <c r="X29" s="508">
        <f>'三菜'!K38</f>
        <v>0</v>
      </c>
      <c r="Y29" s="508"/>
      <c r="Z29" s="508"/>
      <c r="AA29" s="507">
        <f>'三菜'!L38</f>
        <v>0</v>
      </c>
      <c r="AB29" s="507"/>
      <c r="AC29" s="238">
        <f>'三菜'!M38</f>
        <v>0</v>
      </c>
      <c r="AD29" s="512"/>
      <c r="AE29" s="508">
        <f>'三菜'!K47</f>
        <v>0</v>
      </c>
      <c r="AF29" s="508"/>
      <c r="AG29" s="508"/>
      <c r="AH29" s="507">
        <f>'三菜'!L47</f>
        <v>0</v>
      </c>
      <c r="AI29" s="507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8"/>
      <c r="B30" s="512"/>
      <c r="C30" s="508">
        <f>'三菜'!K12</f>
        <v>0</v>
      </c>
      <c r="D30" s="508"/>
      <c r="E30" s="508"/>
      <c r="F30" s="810">
        <f>'三菜'!L12</f>
        <v>0</v>
      </c>
      <c r="G30" s="810"/>
      <c r="H30" s="461">
        <f>'三菜'!M12</f>
        <v>0</v>
      </c>
      <c r="I30" s="512"/>
      <c r="J30" s="508">
        <f>'三菜'!K21</f>
        <v>0</v>
      </c>
      <c r="K30" s="508"/>
      <c r="L30" s="508"/>
      <c r="M30" s="810">
        <f>'三菜'!L21</f>
        <v>0</v>
      </c>
      <c r="N30" s="810"/>
      <c r="O30" s="461">
        <f>'三菜'!M21</f>
        <v>0</v>
      </c>
      <c r="P30" s="512"/>
      <c r="Q30" s="508">
        <f>'三菜'!K30</f>
        <v>0</v>
      </c>
      <c r="R30" s="508"/>
      <c r="S30" s="508"/>
      <c r="T30" s="810">
        <f>'三菜'!L30</f>
        <v>0</v>
      </c>
      <c r="U30" s="810"/>
      <c r="V30" s="461">
        <f>'三菜'!M30</f>
        <v>0</v>
      </c>
      <c r="W30" s="512"/>
      <c r="X30" s="508">
        <f>'三菜'!K39</f>
        <v>0</v>
      </c>
      <c r="Y30" s="508"/>
      <c r="Z30" s="508"/>
      <c r="AA30" s="810">
        <f>'三菜'!L39</f>
        <v>0</v>
      </c>
      <c r="AB30" s="810"/>
      <c r="AC30" s="461">
        <f>'三菜'!M39</f>
        <v>0</v>
      </c>
      <c r="AD30" s="512"/>
      <c r="AE30" s="508">
        <f>'三菜'!K48</f>
        <v>0</v>
      </c>
      <c r="AF30" s="508"/>
      <c r="AG30" s="508"/>
      <c r="AH30" s="810">
        <f>'三菜'!L48</f>
        <v>0</v>
      </c>
      <c r="AI30" s="810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7" t="s">
        <v>32</v>
      </c>
      <c r="B31" s="519" t="str">
        <f>TRIM('三菜'!N4)</f>
        <v>冬瓜蛤蜊湯</v>
      </c>
      <c r="C31" s="532" t="str">
        <f>'三菜'!N5</f>
        <v>冬瓜(中丁)</v>
      </c>
      <c r="D31" s="532"/>
      <c r="E31" s="532"/>
      <c r="F31" s="507">
        <f>'三菜'!O5</f>
        <v>7</v>
      </c>
      <c r="G31" s="507"/>
      <c r="H31" s="238" t="str">
        <f>'三菜'!P5</f>
        <v>Kg</v>
      </c>
      <c r="I31" s="519" t="str">
        <f>TRIM('三菜'!N13)</f>
        <v>南瓜洋蔥濃湯</v>
      </c>
      <c r="J31" s="532" t="str">
        <f>'三菜'!N14</f>
        <v>南瓜(小丁去皮)</v>
      </c>
      <c r="K31" s="532"/>
      <c r="L31" s="532"/>
      <c r="M31" s="507">
        <f>'三菜'!O14</f>
        <v>4</v>
      </c>
      <c r="N31" s="507"/>
      <c r="O31" s="238" t="str">
        <f>'三菜'!P14</f>
        <v>Kg</v>
      </c>
      <c r="P31" s="519">
        <f>TRIM('三菜'!N22)</f>
      </c>
      <c r="Q31" s="532">
        <f>'三菜'!N23</f>
        <v>0</v>
      </c>
      <c r="R31" s="532"/>
      <c r="S31" s="532"/>
      <c r="T31" s="507">
        <f>'三菜'!O23</f>
        <v>0</v>
      </c>
      <c r="U31" s="507"/>
      <c r="V31" s="238">
        <f>'三菜'!P23</f>
        <v>0</v>
      </c>
      <c r="W31" s="519" t="str">
        <f>TRIM('三菜'!N31)</f>
        <v>蘿蔔排骨湯</v>
      </c>
      <c r="X31" s="532" t="str">
        <f>'三菜'!N32</f>
        <v>白蘿蔔(中丁)</v>
      </c>
      <c r="Y31" s="532"/>
      <c r="Z31" s="532"/>
      <c r="AA31" s="507">
        <f>'三菜'!O32</f>
        <v>8</v>
      </c>
      <c r="AB31" s="507"/>
      <c r="AC31" s="238" t="str">
        <f>'三菜'!P32</f>
        <v>Kg</v>
      </c>
      <c r="AD31" s="519" t="str">
        <f>TRIM('三菜'!N40)</f>
        <v>綠豆脆圓湯</v>
      </c>
      <c r="AE31" s="532" t="str">
        <f>'三菜'!N41</f>
        <v>綠豆</v>
      </c>
      <c r="AF31" s="532"/>
      <c r="AG31" s="532"/>
      <c r="AH31" s="507">
        <f>'三菜'!O41</f>
        <v>4</v>
      </c>
      <c r="AI31" s="507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7"/>
      <c r="B32" s="512"/>
      <c r="C32" s="508" t="str">
        <f>'三菜'!N6</f>
        <v>蛤蜊</v>
      </c>
      <c r="D32" s="508"/>
      <c r="E32" s="508"/>
      <c r="F32" s="507">
        <f>'三菜'!O6</f>
        <v>3</v>
      </c>
      <c r="G32" s="507"/>
      <c r="H32" s="238" t="str">
        <f>'三菜'!P6</f>
        <v>Kg</v>
      </c>
      <c r="I32" s="512"/>
      <c r="J32" s="508" t="str">
        <f>'三菜'!N15</f>
        <v>洋蔥(小丁)</v>
      </c>
      <c r="K32" s="508"/>
      <c r="L32" s="508"/>
      <c r="M32" s="507">
        <f>'三菜'!O15</f>
        <v>3</v>
      </c>
      <c r="N32" s="507"/>
      <c r="O32" s="238" t="str">
        <f>'三菜'!P15</f>
        <v>Kg</v>
      </c>
      <c r="P32" s="512"/>
      <c r="Q32" s="508">
        <f>'三菜'!N24</f>
        <v>0</v>
      </c>
      <c r="R32" s="508"/>
      <c r="S32" s="508"/>
      <c r="T32" s="507">
        <f>'三菜'!O24</f>
        <v>0</v>
      </c>
      <c r="U32" s="507"/>
      <c r="V32" s="238">
        <f>'三菜'!P24</f>
        <v>0</v>
      </c>
      <c r="W32" s="512"/>
      <c r="X32" s="508" t="str">
        <f>'三菜'!N33</f>
        <v>中排骨</v>
      </c>
      <c r="Y32" s="508"/>
      <c r="Z32" s="508"/>
      <c r="AA32" s="507">
        <f>'三菜'!O33</f>
        <v>2</v>
      </c>
      <c r="AB32" s="507"/>
      <c r="AC32" s="238" t="str">
        <f>'三菜'!P33</f>
        <v>Kg</v>
      </c>
      <c r="AD32" s="512"/>
      <c r="AE32" s="508" t="str">
        <f>'三菜'!N42</f>
        <v>紅白小湯圓(蓮)</v>
      </c>
      <c r="AF32" s="508"/>
      <c r="AG32" s="508"/>
      <c r="AH32" s="507">
        <f>'三菜'!O42</f>
        <v>3</v>
      </c>
      <c r="AI32" s="507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7"/>
      <c r="B33" s="512"/>
      <c r="C33" s="508" t="str">
        <f>'三菜'!N7</f>
        <v>薑(切絲)</v>
      </c>
      <c r="D33" s="508"/>
      <c r="E33" s="508"/>
      <c r="F33" s="507">
        <f>'三菜'!O7</f>
        <v>0.2</v>
      </c>
      <c r="G33" s="507"/>
      <c r="H33" s="238" t="str">
        <f>'三菜'!P7</f>
        <v>Kg</v>
      </c>
      <c r="I33" s="512"/>
      <c r="J33" s="508" t="str">
        <f>'三菜'!N16</f>
        <v>馬鈴薯(小丁生鮮)</v>
      </c>
      <c r="K33" s="508"/>
      <c r="L33" s="508"/>
      <c r="M33" s="507">
        <f>'三菜'!O16</f>
        <v>2</v>
      </c>
      <c r="N33" s="507"/>
      <c r="O33" s="238" t="str">
        <f>'三菜'!P16</f>
        <v>Kg</v>
      </c>
      <c r="P33" s="512"/>
      <c r="Q33" s="508">
        <f>'三菜'!N25</f>
        <v>0</v>
      </c>
      <c r="R33" s="508"/>
      <c r="S33" s="508"/>
      <c r="T33" s="507">
        <f>'三菜'!O25</f>
        <v>0</v>
      </c>
      <c r="U33" s="507"/>
      <c r="V33" s="238">
        <f>'三菜'!P25</f>
        <v>0</v>
      </c>
      <c r="W33" s="512"/>
      <c r="X33" s="508" t="str">
        <f>'三菜'!N34</f>
        <v>芹菜(珠)</v>
      </c>
      <c r="Y33" s="508"/>
      <c r="Z33" s="508"/>
      <c r="AA33" s="507">
        <f>'三菜'!O34</f>
        <v>0.2</v>
      </c>
      <c r="AB33" s="507"/>
      <c r="AC33" s="238" t="str">
        <f>'三菜'!P34</f>
        <v>Kg</v>
      </c>
      <c r="AD33" s="512"/>
      <c r="AE33" s="508">
        <f>'三菜'!N43</f>
        <v>0</v>
      </c>
      <c r="AF33" s="508"/>
      <c r="AG33" s="508"/>
      <c r="AH33" s="507">
        <f>'三菜'!O43</f>
        <v>0</v>
      </c>
      <c r="AI33" s="507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7"/>
      <c r="B34" s="512"/>
      <c r="C34" s="508">
        <f>'三菜'!N8</f>
        <v>0</v>
      </c>
      <c r="D34" s="508"/>
      <c r="E34" s="508"/>
      <c r="F34" s="507">
        <f>'三菜'!O8</f>
        <v>0</v>
      </c>
      <c r="G34" s="507"/>
      <c r="H34" s="238">
        <f>'三菜'!P8</f>
        <v>0</v>
      </c>
      <c r="I34" s="512"/>
      <c r="J34" s="508" t="str">
        <f>'三菜'!N17</f>
        <v>洗選蛋(30粒)</v>
      </c>
      <c r="K34" s="508"/>
      <c r="L34" s="508"/>
      <c r="M34" s="507">
        <f>'三菜'!O17</f>
        <v>1</v>
      </c>
      <c r="N34" s="507"/>
      <c r="O34" s="238" t="str">
        <f>'三菜'!P17</f>
        <v>盤</v>
      </c>
      <c r="P34" s="512"/>
      <c r="Q34" s="508">
        <f>'三菜'!N26</f>
        <v>0</v>
      </c>
      <c r="R34" s="508"/>
      <c r="S34" s="508"/>
      <c r="T34" s="507">
        <f>'三菜'!O26</f>
        <v>0</v>
      </c>
      <c r="U34" s="507"/>
      <c r="V34" s="238">
        <f>'三菜'!P26</f>
        <v>0</v>
      </c>
      <c r="W34" s="512"/>
      <c r="X34" s="508">
        <f>'三菜'!N35</f>
        <v>0</v>
      </c>
      <c r="Y34" s="508"/>
      <c r="Z34" s="508"/>
      <c r="AA34" s="507">
        <f>'三菜'!O35</f>
        <v>0</v>
      </c>
      <c r="AB34" s="507"/>
      <c r="AC34" s="238">
        <f>'三菜'!P35</f>
        <v>0</v>
      </c>
      <c r="AD34" s="512"/>
      <c r="AE34" s="508">
        <f>'三菜'!N44</f>
        <v>0</v>
      </c>
      <c r="AF34" s="508"/>
      <c r="AG34" s="508"/>
      <c r="AH34" s="507">
        <f>'三菜'!O44</f>
        <v>0</v>
      </c>
      <c r="AI34" s="507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7"/>
      <c r="B35" s="512"/>
      <c r="C35" s="508">
        <f>'三菜'!N9</f>
        <v>0</v>
      </c>
      <c r="D35" s="508"/>
      <c r="E35" s="508"/>
      <c r="F35" s="507">
        <f>'三菜'!O9</f>
        <v>0</v>
      </c>
      <c r="G35" s="507"/>
      <c r="H35" s="238">
        <f>'三菜'!P9</f>
        <v>0</v>
      </c>
      <c r="I35" s="512"/>
      <c r="J35" s="508" t="str">
        <f>'三菜'!N18</f>
        <v>紅蘿蔔(小丁)</v>
      </c>
      <c r="K35" s="508"/>
      <c r="L35" s="508"/>
      <c r="M35" s="507">
        <f>'三菜'!O18</f>
        <v>1</v>
      </c>
      <c r="N35" s="507"/>
      <c r="O35" s="238" t="str">
        <f>'三菜'!P18</f>
        <v>Kg</v>
      </c>
      <c r="P35" s="512"/>
      <c r="Q35" s="508">
        <f>'三菜'!N27</f>
        <v>0</v>
      </c>
      <c r="R35" s="508"/>
      <c r="S35" s="508"/>
      <c r="T35" s="507">
        <f>'三菜'!O27</f>
        <v>0</v>
      </c>
      <c r="U35" s="507"/>
      <c r="V35" s="238">
        <f>'三菜'!P27</f>
        <v>0</v>
      </c>
      <c r="W35" s="512"/>
      <c r="X35" s="508">
        <f>'三菜'!N36</f>
        <v>0</v>
      </c>
      <c r="Y35" s="508"/>
      <c r="Z35" s="508"/>
      <c r="AA35" s="507">
        <f>'三菜'!O36</f>
        <v>0</v>
      </c>
      <c r="AB35" s="507"/>
      <c r="AC35" s="238">
        <f>'三菜'!P36</f>
        <v>0</v>
      </c>
      <c r="AD35" s="512"/>
      <c r="AE35" s="508">
        <f>'三菜'!N45</f>
        <v>0</v>
      </c>
      <c r="AF35" s="508"/>
      <c r="AG35" s="508"/>
      <c r="AH35" s="507">
        <f>'三菜'!O45</f>
        <v>0</v>
      </c>
      <c r="AI35" s="507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7"/>
      <c r="B36" s="512"/>
      <c r="C36" s="508">
        <f>'三菜'!N10</f>
        <v>0</v>
      </c>
      <c r="D36" s="508"/>
      <c r="E36" s="508"/>
      <c r="F36" s="507">
        <f>'三菜'!O10</f>
        <v>0</v>
      </c>
      <c r="G36" s="507"/>
      <c r="H36" s="238">
        <f>'三菜'!P10</f>
        <v>0</v>
      </c>
      <c r="I36" s="512"/>
      <c r="J36" s="508">
        <f>'三菜'!N19</f>
        <v>0</v>
      </c>
      <c r="K36" s="508"/>
      <c r="L36" s="508"/>
      <c r="M36" s="507">
        <f>'三菜'!O19</f>
        <v>0</v>
      </c>
      <c r="N36" s="507"/>
      <c r="O36" s="238">
        <f>'三菜'!P19</f>
        <v>0</v>
      </c>
      <c r="P36" s="512"/>
      <c r="Q36" s="508">
        <f>'三菜'!N28</f>
        <v>0</v>
      </c>
      <c r="R36" s="508"/>
      <c r="S36" s="508"/>
      <c r="T36" s="507">
        <f>'三菜'!O28</f>
        <v>0</v>
      </c>
      <c r="U36" s="507"/>
      <c r="V36" s="238">
        <f>'三菜'!P28</f>
        <v>0</v>
      </c>
      <c r="W36" s="512"/>
      <c r="X36" s="508">
        <f>'三菜'!N37</f>
        <v>0</v>
      </c>
      <c r="Y36" s="508"/>
      <c r="Z36" s="508"/>
      <c r="AA36" s="507">
        <f>'三菜'!O37</f>
        <v>0</v>
      </c>
      <c r="AB36" s="507"/>
      <c r="AC36" s="238">
        <f>'三菜'!P37</f>
        <v>0</v>
      </c>
      <c r="AD36" s="512"/>
      <c r="AE36" s="508">
        <f>'三菜'!N46</f>
        <v>0</v>
      </c>
      <c r="AF36" s="508"/>
      <c r="AG36" s="508"/>
      <c r="AH36" s="507">
        <f>'三菜'!O46</f>
        <v>0</v>
      </c>
      <c r="AI36" s="507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7"/>
      <c r="B37" s="512"/>
      <c r="C37" s="508">
        <f>'三菜'!N11</f>
        <v>0</v>
      </c>
      <c r="D37" s="508"/>
      <c r="E37" s="508"/>
      <c r="F37" s="507">
        <f>'三菜'!O11</f>
        <v>0</v>
      </c>
      <c r="G37" s="507"/>
      <c r="H37" s="238">
        <f>'三菜'!P11</f>
        <v>0</v>
      </c>
      <c r="I37" s="512"/>
      <c r="J37" s="508">
        <f>'三菜'!N20</f>
        <v>0</v>
      </c>
      <c r="K37" s="508"/>
      <c r="L37" s="508"/>
      <c r="M37" s="507">
        <f>'三菜'!O20</f>
        <v>0</v>
      </c>
      <c r="N37" s="507"/>
      <c r="O37" s="238">
        <f>'三菜'!P20</f>
        <v>0</v>
      </c>
      <c r="P37" s="512"/>
      <c r="Q37" s="508">
        <f>'三菜'!N29</f>
        <v>0</v>
      </c>
      <c r="R37" s="508"/>
      <c r="S37" s="508"/>
      <c r="T37" s="507">
        <f>'三菜'!O29</f>
        <v>0</v>
      </c>
      <c r="U37" s="507"/>
      <c r="V37" s="238">
        <f>'三菜'!P29</f>
        <v>0</v>
      </c>
      <c r="W37" s="512"/>
      <c r="X37" s="508">
        <f>'三菜'!N38</f>
        <v>0</v>
      </c>
      <c r="Y37" s="508"/>
      <c r="Z37" s="508"/>
      <c r="AA37" s="507">
        <f>'三菜'!O38</f>
        <v>0</v>
      </c>
      <c r="AB37" s="507"/>
      <c r="AC37" s="238">
        <f>'三菜'!P38</f>
        <v>0</v>
      </c>
      <c r="AD37" s="512"/>
      <c r="AE37" s="508">
        <f>'三菜'!N47</f>
        <v>0</v>
      </c>
      <c r="AF37" s="508"/>
      <c r="AG37" s="508"/>
      <c r="AH37" s="507">
        <f>'三菜'!O47</f>
        <v>0</v>
      </c>
      <c r="AI37" s="507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8"/>
      <c r="B38" s="512"/>
      <c r="C38" s="508">
        <f>'三菜'!N12</f>
        <v>0</v>
      </c>
      <c r="D38" s="508"/>
      <c r="E38" s="508"/>
      <c r="F38" s="507">
        <f>'三菜'!O12</f>
        <v>0</v>
      </c>
      <c r="G38" s="507"/>
      <c r="H38" s="238">
        <f>'三菜'!P12</f>
        <v>0</v>
      </c>
      <c r="I38" s="512"/>
      <c r="J38" s="508">
        <f>'三菜'!N21</f>
        <v>0</v>
      </c>
      <c r="K38" s="508"/>
      <c r="L38" s="508"/>
      <c r="M38" s="507">
        <f>'三菜'!O21</f>
        <v>0</v>
      </c>
      <c r="N38" s="507"/>
      <c r="O38" s="238">
        <f>'三菜'!P21</f>
        <v>0</v>
      </c>
      <c r="P38" s="512"/>
      <c r="Q38" s="508">
        <f>'三菜'!N30</f>
        <v>0</v>
      </c>
      <c r="R38" s="508"/>
      <c r="S38" s="508"/>
      <c r="T38" s="507">
        <f>'三菜'!O30</f>
        <v>0</v>
      </c>
      <c r="U38" s="507"/>
      <c r="V38" s="238">
        <f>'三菜'!P30</f>
        <v>0</v>
      </c>
      <c r="W38" s="512"/>
      <c r="X38" s="508">
        <f>'三菜'!N39</f>
        <v>0</v>
      </c>
      <c r="Y38" s="508"/>
      <c r="Z38" s="508"/>
      <c r="AA38" s="507">
        <f>'三菜'!O39</f>
        <v>0</v>
      </c>
      <c r="AB38" s="507"/>
      <c r="AC38" s="238">
        <f>'三菜'!P39</f>
        <v>0</v>
      </c>
      <c r="AD38" s="512"/>
      <c r="AE38" s="508">
        <f>'三菜'!N48</f>
        <v>0</v>
      </c>
      <c r="AF38" s="508"/>
      <c r="AG38" s="508"/>
      <c r="AH38" s="507">
        <f>'三菜'!O48</f>
        <v>0</v>
      </c>
      <c r="AI38" s="507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5" t="s">
        <v>33</v>
      </c>
      <c r="B39" s="816"/>
      <c r="C39" s="817">
        <f>'三菜'!Q4</f>
        <v>0</v>
      </c>
      <c r="D39" s="799"/>
      <c r="E39" s="799"/>
      <c r="F39" s="799"/>
      <c r="G39" s="799"/>
      <c r="H39" s="800"/>
      <c r="I39" s="459" t="s">
        <v>29</v>
      </c>
      <c r="J39" s="799" t="str">
        <f>'三菜'!Q13</f>
        <v>蘋果</v>
      </c>
      <c r="K39" s="799"/>
      <c r="L39" s="799"/>
      <c r="M39" s="799"/>
      <c r="N39" s="799"/>
      <c r="O39" s="800"/>
      <c r="P39" s="459" t="s">
        <v>29</v>
      </c>
      <c r="Q39" s="799">
        <f>'三菜'!Q22</f>
        <v>0</v>
      </c>
      <c r="R39" s="799"/>
      <c r="S39" s="799"/>
      <c r="T39" s="799"/>
      <c r="U39" s="799"/>
      <c r="V39" s="800"/>
      <c r="W39" s="459" t="s">
        <v>29</v>
      </c>
      <c r="X39" s="801" t="str">
        <f>'三菜'!Q31</f>
        <v>柳丁/綠豆提前</v>
      </c>
      <c r="Y39" s="801"/>
      <c r="Z39" s="801"/>
      <c r="AA39" s="801"/>
      <c r="AB39" s="801"/>
      <c r="AC39" s="802"/>
      <c r="AD39" s="459" t="s">
        <v>29</v>
      </c>
      <c r="AE39" s="799">
        <f>'三菜'!Q40</f>
        <v>0</v>
      </c>
      <c r="AF39" s="799"/>
      <c r="AG39" s="799"/>
      <c r="AH39" s="799"/>
      <c r="AI39" s="799"/>
      <c r="AJ39" s="800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4" t="s">
        <v>132</v>
      </c>
      <c r="B40" s="795"/>
      <c r="C40" s="796"/>
      <c r="D40" s="797"/>
      <c r="E40" s="797"/>
      <c r="F40" s="797"/>
      <c r="G40" s="797"/>
      <c r="H40" s="798"/>
      <c r="I40" s="459" t="s">
        <v>131</v>
      </c>
      <c r="J40" s="797"/>
      <c r="K40" s="797"/>
      <c r="L40" s="797"/>
      <c r="M40" s="797"/>
      <c r="N40" s="797"/>
      <c r="O40" s="798"/>
      <c r="P40" s="459" t="s">
        <v>131</v>
      </c>
      <c r="Q40" s="799"/>
      <c r="R40" s="799"/>
      <c r="S40" s="799"/>
      <c r="T40" s="799"/>
      <c r="U40" s="799"/>
      <c r="V40" s="800"/>
      <c r="W40" s="459" t="s">
        <v>131</v>
      </c>
      <c r="X40" s="801"/>
      <c r="Y40" s="801"/>
      <c r="Z40" s="801"/>
      <c r="AA40" s="801"/>
      <c r="AB40" s="801"/>
      <c r="AC40" s="802"/>
      <c r="AD40" s="459" t="s">
        <v>131</v>
      </c>
      <c r="AE40" s="799"/>
      <c r="AF40" s="799"/>
      <c r="AG40" s="799"/>
      <c r="AH40" s="799"/>
      <c r="AI40" s="799"/>
      <c r="AJ40" s="800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8" t="s">
        <v>126</v>
      </c>
      <c r="B41" s="811" t="s">
        <v>121</v>
      </c>
      <c r="C41" s="811"/>
      <c r="D41" s="811" t="s">
        <v>122</v>
      </c>
      <c r="E41" s="811"/>
      <c r="F41" s="811"/>
      <c r="G41" s="811" t="s">
        <v>123</v>
      </c>
      <c r="H41" s="812"/>
      <c r="I41" s="811" t="s">
        <v>121</v>
      </c>
      <c r="J41" s="811"/>
      <c r="K41" s="811" t="s">
        <v>122</v>
      </c>
      <c r="L41" s="811"/>
      <c r="M41" s="811"/>
      <c r="N41" s="811" t="s">
        <v>123</v>
      </c>
      <c r="O41" s="812"/>
      <c r="P41" s="811" t="s">
        <v>121</v>
      </c>
      <c r="Q41" s="811"/>
      <c r="R41" s="811" t="s">
        <v>122</v>
      </c>
      <c r="S41" s="811"/>
      <c r="T41" s="811"/>
      <c r="U41" s="811" t="s">
        <v>123</v>
      </c>
      <c r="V41" s="812"/>
      <c r="W41" s="811" t="s">
        <v>121</v>
      </c>
      <c r="X41" s="811"/>
      <c r="Y41" s="811" t="s">
        <v>122</v>
      </c>
      <c r="Z41" s="811"/>
      <c r="AA41" s="811"/>
      <c r="AB41" s="811" t="s">
        <v>123</v>
      </c>
      <c r="AC41" s="812"/>
      <c r="AD41" s="811" t="s">
        <v>121</v>
      </c>
      <c r="AE41" s="811"/>
      <c r="AF41" s="811" t="s">
        <v>122</v>
      </c>
      <c r="AG41" s="811"/>
      <c r="AH41" s="811"/>
      <c r="AI41" s="811" t="s">
        <v>123</v>
      </c>
      <c r="AJ41" s="812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9"/>
      <c r="B42" s="449">
        <v>6</v>
      </c>
      <c r="C42" s="453" t="s">
        <v>46</v>
      </c>
      <c r="D42" s="807">
        <v>2.5</v>
      </c>
      <c r="E42" s="807"/>
      <c r="F42" s="453" t="s">
        <v>46</v>
      </c>
      <c r="G42" s="449">
        <v>2</v>
      </c>
      <c r="H42" s="454" t="s">
        <v>46</v>
      </c>
      <c r="I42" s="449">
        <v>6</v>
      </c>
      <c r="J42" s="453" t="s">
        <v>46</v>
      </c>
      <c r="K42" s="807">
        <v>2.5</v>
      </c>
      <c r="L42" s="807"/>
      <c r="M42" s="453" t="s">
        <v>46</v>
      </c>
      <c r="N42" s="449">
        <v>2</v>
      </c>
      <c r="O42" s="454" t="s">
        <v>46</v>
      </c>
      <c r="P42" s="449">
        <v>6</v>
      </c>
      <c r="Q42" s="453" t="s">
        <v>46</v>
      </c>
      <c r="R42" s="807">
        <v>2.5</v>
      </c>
      <c r="S42" s="807"/>
      <c r="T42" s="453" t="s">
        <v>46</v>
      </c>
      <c r="U42" s="449">
        <v>2</v>
      </c>
      <c r="V42" s="454" t="s">
        <v>46</v>
      </c>
      <c r="W42" s="449">
        <v>6</v>
      </c>
      <c r="X42" s="453" t="s">
        <v>46</v>
      </c>
      <c r="Y42" s="807">
        <v>2.5</v>
      </c>
      <c r="Z42" s="807"/>
      <c r="AA42" s="453" t="s">
        <v>46</v>
      </c>
      <c r="AB42" s="449">
        <v>2</v>
      </c>
      <c r="AC42" s="454" t="s">
        <v>46</v>
      </c>
      <c r="AD42" s="449">
        <v>6</v>
      </c>
      <c r="AE42" s="453" t="s">
        <v>46</v>
      </c>
      <c r="AF42" s="807">
        <v>2.5</v>
      </c>
      <c r="AG42" s="807"/>
      <c r="AH42" s="453" t="s">
        <v>46</v>
      </c>
      <c r="AI42" s="449">
        <v>2</v>
      </c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9"/>
      <c r="B43" s="809" t="s">
        <v>124</v>
      </c>
      <c r="C43" s="809"/>
      <c r="D43" s="809" t="s">
        <v>125</v>
      </c>
      <c r="E43" s="809"/>
      <c r="F43" s="809"/>
      <c r="G43" s="807" t="s">
        <v>101</v>
      </c>
      <c r="H43" s="808"/>
      <c r="I43" s="809" t="s">
        <v>124</v>
      </c>
      <c r="J43" s="809"/>
      <c r="K43" s="809" t="s">
        <v>125</v>
      </c>
      <c r="L43" s="809"/>
      <c r="M43" s="809"/>
      <c r="N43" s="807" t="s">
        <v>101</v>
      </c>
      <c r="O43" s="808"/>
      <c r="P43" s="809" t="s">
        <v>124</v>
      </c>
      <c r="Q43" s="809"/>
      <c r="R43" s="809" t="s">
        <v>125</v>
      </c>
      <c r="S43" s="809"/>
      <c r="T43" s="809"/>
      <c r="U43" s="807" t="s">
        <v>101</v>
      </c>
      <c r="V43" s="808"/>
      <c r="W43" s="809" t="s">
        <v>124</v>
      </c>
      <c r="X43" s="809"/>
      <c r="Y43" s="809" t="s">
        <v>125</v>
      </c>
      <c r="Z43" s="809"/>
      <c r="AA43" s="809"/>
      <c r="AB43" s="807" t="s">
        <v>101</v>
      </c>
      <c r="AC43" s="808"/>
      <c r="AD43" s="809" t="s">
        <v>124</v>
      </c>
      <c r="AE43" s="809"/>
      <c r="AF43" s="809" t="s">
        <v>125</v>
      </c>
      <c r="AG43" s="809"/>
      <c r="AH43" s="809"/>
      <c r="AI43" s="807" t="s">
        <v>101</v>
      </c>
      <c r="AJ43" s="808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20"/>
      <c r="B44" s="450"/>
      <c r="C44" s="455" t="s">
        <v>46</v>
      </c>
      <c r="D44" s="805">
        <v>2.5</v>
      </c>
      <c r="E44" s="805"/>
      <c r="F44" s="455" t="s">
        <v>46</v>
      </c>
      <c r="G44" s="456">
        <f>B42*68+D42*73+G42*24+B44*60+D44*45</f>
        <v>751</v>
      </c>
      <c r="H44" s="452" t="s">
        <v>46</v>
      </c>
      <c r="I44" s="450">
        <v>1</v>
      </c>
      <c r="J44" s="455" t="s">
        <v>46</v>
      </c>
      <c r="K44" s="805">
        <v>2.5</v>
      </c>
      <c r="L44" s="805"/>
      <c r="M44" s="455" t="s">
        <v>46</v>
      </c>
      <c r="N44" s="456">
        <f>I42*68+K42*73+N42*24+I44*60+K44*45</f>
        <v>811</v>
      </c>
      <c r="O44" s="452" t="s">
        <v>46</v>
      </c>
      <c r="P44" s="450"/>
      <c r="Q44" s="455" t="s">
        <v>46</v>
      </c>
      <c r="R44" s="805">
        <v>2.5</v>
      </c>
      <c r="S44" s="805"/>
      <c r="T44" s="455" t="s">
        <v>46</v>
      </c>
      <c r="U44" s="456">
        <f>P42*68+R42*73+U42*24+P44*60+R44*45</f>
        <v>751</v>
      </c>
      <c r="V44" s="452" t="s">
        <v>46</v>
      </c>
      <c r="W44" s="450">
        <v>1</v>
      </c>
      <c r="X44" s="455" t="s">
        <v>46</v>
      </c>
      <c r="Y44" s="805">
        <v>2.5</v>
      </c>
      <c r="Z44" s="805"/>
      <c r="AA44" s="455" t="s">
        <v>46</v>
      </c>
      <c r="AB44" s="456">
        <f>W42*68+Y42*73+AB42*24+W44*60+Y44*45</f>
        <v>811</v>
      </c>
      <c r="AC44" s="452" t="s">
        <v>46</v>
      </c>
      <c r="AD44" s="450"/>
      <c r="AE44" s="455" t="s">
        <v>46</v>
      </c>
      <c r="AF44" s="805">
        <v>2.5</v>
      </c>
      <c r="AG44" s="805"/>
      <c r="AH44" s="455" t="s">
        <v>46</v>
      </c>
      <c r="AI44" s="456">
        <f>AD42*68+AF42*73+AI42*24+AD44*60+AF44*45</f>
        <v>751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8" t="s">
        <v>127</v>
      </c>
      <c r="B45" s="814" t="s">
        <v>128</v>
      </c>
      <c r="C45" s="799"/>
      <c r="D45" s="799" t="s">
        <v>129</v>
      </c>
      <c r="E45" s="799"/>
      <c r="F45" s="799"/>
      <c r="G45" s="799" t="s">
        <v>130</v>
      </c>
      <c r="H45" s="800"/>
      <c r="I45" s="814" t="s">
        <v>128</v>
      </c>
      <c r="J45" s="799"/>
      <c r="K45" s="799" t="s">
        <v>129</v>
      </c>
      <c r="L45" s="799"/>
      <c r="M45" s="799"/>
      <c r="N45" s="799" t="s">
        <v>130</v>
      </c>
      <c r="O45" s="800"/>
      <c r="P45" s="814" t="s">
        <v>128</v>
      </c>
      <c r="Q45" s="799"/>
      <c r="R45" s="799" t="s">
        <v>129</v>
      </c>
      <c r="S45" s="799"/>
      <c r="T45" s="799"/>
      <c r="U45" s="799" t="s">
        <v>130</v>
      </c>
      <c r="V45" s="800"/>
      <c r="W45" s="814" t="s">
        <v>128</v>
      </c>
      <c r="X45" s="799"/>
      <c r="Y45" s="799" t="s">
        <v>129</v>
      </c>
      <c r="Z45" s="799"/>
      <c r="AA45" s="799"/>
      <c r="AB45" s="799" t="s">
        <v>130</v>
      </c>
      <c r="AC45" s="800"/>
      <c r="AD45" s="814" t="s">
        <v>128</v>
      </c>
      <c r="AE45" s="799"/>
      <c r="AF45" s="799" t="s">
        <v>129</v>
      </c>
      <c r="AG45" s="799"/>
      <c r="AH45" s="799"/>
      <c r="AI45" s="799" t="s">
        <v>130</v>
      </c>
      <c r="AJ45" s="800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1"/>
      <c r="B46" s="813">
        <f>(B42*8+D42*28+G42*4)/G44</f>
        <v>0.1677762982689747</v>
      </c>
      <c r="C46" s="803"/>
      <c r="D46" s="803">
        <f>(D42*45+D44*45)/G44</f>
        <v>0.2996005326231691</v>
      </c>
      <c r="E46" s="803"/>
      <c r="F46" s="803"/>
      <c r="G46" s="803">
        <f>(B42*60+G42*20+B44*60)/G44</f>
        <v>0.5326231691078562</v>
      </c>
      <c r="H46" s="804"/>
      <c r="I46" s="813">
        <f>(I42*8+K42*28+N42*4)/N44</f>
        <v>0.15536374845869297</v>
      </c>
      <c r="J46" s="803"/>
      <c r="K46" s="803">
        <f>(K42*45+K44*45)/N44</f>
        <v>0.27743526510480887</v>
      </c>
      <c r="L46" s="803"/>
      <c r="M46" s="803"/>
      <c r="N46" s="803">
        <f>(I42*60+N42*20+I44*60)/N44</f>
        <v>0.5672009864364982</v>
      </c>
      <c r="O46" s="804"/>
      <c r="P46" s="813">
        <f>(P42*8+R42*28+U42*4)/U44</f>
        <v>0.1677762982689747</v>
      </c>
      <c r="Q46" s="803"/>
      <c r="R46" s="803">
        <f>(R42*45+R44*45)/U44</f>
        <v>0.2996005326231691</v>
      </c>
      <c r="S46" s="803"/>
      <c r="T46" s="803"/>
      <c r="U46" s="803">
        <f>(P42*60+U42*20+P44*60)/U44</f>
        <v>0.5326231691078562</v>
      </c>
      <c r="V46" s="804"/>
      <c r="W46" s="813">
        <f>(W42*8+Y42*28+AB42*4)/AB44</f>
        <v>0.15536374845869297</v>
      </c>
      <c r="X46" s="803"/>
      <c r="Y46" s="803">
        <f>(Y42*45+Y44*45)/AB44</f>
        <v>0.27743526510480887</v>
      </c>
      <c r="Z46" s="803"/>
      <c r="AA46" s="803"/>
      <c r="AB46" s="803">
        <f>(W42*60+AB42*20+W44*60)/AB44</f>
        <v>0.5672009864364982</v>
      </c>
      <c r="AC46" s="804"/>
      <c r="AD46" s="813">
        <f>(AD42*8+AF42*28+AI42*4)/AI44</f>
        <v>0.1677762982689747</v>
      </c>
      <c r="AE46" s="803"/>
      <c r="AF46" s="803">
        <f>(AF42*45+AF44*45)/AI44</f>
        <v>0.2996005326231691</v>
      </c>
      <c r="AG46" s="803"/>
      <c r="AH46" s="803"/>
      <c r="AI46" s="803">
        <f>(AD42*60+AI42*20+AD44*60)/AI44</f>
        <v>0.5326231691078562</v>
      </c>
      <c r="AJ46" s="804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2" t="s">
        <v>133</v>
      </c>
      <c r="B47" s="823"/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  <c r="AE47" s="823"/>
      <c r="AF47" s="823"/>
      <c r="AG47" s="823"/>
      <c r="AH47" s="823"/>
      <c r="AI47" s="823"/>
      <c r="AJ47" s="82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5" t="s">
        <v>23</v>
      </c>
      <c r="B48" s="825"/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825"/>
      <c r="AE48" s="825"/>
      <c r="AF48" s="825"/>
      <c r="AG48" s="825"/>
      <c r="AH48" s="825"/>
      <c r="AI48" s="825"/>
      <c r="AJ48" s="82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51" spans="3:6" ht="15.75">
      <c r="C51" s="463" t="s">
        <v>134</v>
      </c>
      <c r="D51" s="13"/>
      <c r="E51" s="13"/>
      <c r="F51" s="13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F42:AG42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E28:AG28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J17:L17"/>
    <mergeCell ref="M17:N17"/>
    <mergeCell ref="J19:L19"/>
    <mergeCell ref="M19:N19"/>
    <mergeCell ref="Q19:S19"/>
    <mergeCell ref="J18:L18"/>
    <mergeCell ref="M18:N18"/>
    <mergeCell ref="Q18:S18"/>
    <mergeCell ref="M20:N20"/>
    <mergeCell ref="Q20:S20"/>
    <mergeCell ref="T20:U20"/>
    <mergeCell ref="X18:Z18"/>
    <mergeCell ref="AA18:AB18"/>
    <mergeCell ref="T19:U19"/>
    <mergeCell ref="X20:Z20"/>
    <mergeCell ref="AA20:AB20"/>
    <mergeCell ref="Q17:S17"/>
    <mergeCell ref="T17:U17"/>
    <mergeCell ref="Q16:S16"/>
    <mergeCell ref="T16:U16"/>
    <mergeCell ref="Q15:S15"/>
    <mergeCell ref="AH15:AI15"/>
    <mergeCell ref="X16:Z16"/>
    <mergeCell ref="AE16:AG16"/>
    <mergeCell ref="AH16:AI16"/>
    <mergeCell ref="AE17:AG17"/>
    <mergeCell ref="A15:A22"/>
    <mergeCell ref="B15:B22"/>
    <mergeCell ref="C15:E15"/>
    <mergeCell ref="F15:G15"/>
    <mergeCell ref="C17:E17"/>
    <mergeCell ref="F17:G17"/>
    <mergeCell ref="C16:E16"/>
    <mergeCell ref="F16:G16"/>
    <mergeCell ref="C18:E18"/>
    <mergeCell ref="F18:G18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J16:L16"/>
    <mergeCell ref="M16:N16"/>
    <mergeCell ref="I15:I22"/>
    <mergeCell ref="C14:E14"/>
    <mergeCell ref="F14:G14"/>
    <mergeCell ref="J14:L14"/>
    <mergeCell ref="M14:N14"/>
    <mergeCell ref="M15:N15"/>
    <mergeCell ref="AH14:AI14"/>
    <mergeCell ref="J15:L15"/>
    <mergeCell ref="T15:U15"/>
    <mergeCell ref="W15:W22"/>
    <mergeCell ref="X15:Z15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AA15:AB15"/>
    <mergeCell ref="AA17:AB17"/>
    <mergeCell ref="F13:G13"/>
    <mergeCell ref="J13:L13"/>
    <mergeCell ref="M13:N13"/>
    <mergeCell ref="AA13:AB13"/>
    <mergeCell ref="AE13:AG13"/>
    <mergeCell ref="AE18:AG18"/>
    <mergeCell ref="T14:U14"/>
    <mergeCell ref="X17:Z17"/>
    <mergeCell ref="T18:U18"/>
    <mergeCell ref="P15:P22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3:E13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A11:AB11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Q9:S9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2013-03-12T01:57:55Z</cp:lastPrinted>
  <dcterms:created xsi:type="dcterms:W3CDTF">2003-03-13T12:56:25Z</dcterms:created>
  <dcterms:modified xsi:type="dcterms:W3CDTF">2020-12-31T04:13:30Z</dcterms:modified>
  <cp:category/>
  <cp:version/>
  <cp:contentType/>
  <cp:contentStatus/>
</cp:coreProperties>
</file>